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4 Technical\0. Green Star SA (NEW)\Green Star SA\Existing Building Performance\Calculators\Energy Calculator\V1\"/>
    </mc:Choice>
  </mc:AlternateContent>
  <workbookProtection workbookPassword="AD9B" lockStructure="1"/>
  <bookViews>
    <workbookView xWindow="0" yWindow="0" windowWidth="16392" windowHeight="5664" tabRatio="932" firstSheet="1" activeTab="1"/>
  </bookViews>
  <sheets>
    <sheet name="DataExtract" sheetId="17" state="hidden" r:id="rId1"/>
    <sheet name="Compliance path" sheetId="1" r:id="rId2"/>
    <sheet name="ENE-2 SANS Input sheet" sheetId="12" r:id="rId3"/>
    <sheet name="ENE-2 Historical Data Input" sheetId="13" r:id="rId4"/>
    <sheet name="Climatic zone" sheetId="14" r:id="rId5"/>
    <sheet name="Misc" sheetId="6" r:id="rId6"/>
    <sheet name="QA Checklist" sheetId="16" state="hidden" r:id="rId7"/>
  </sheets>
  <calcPr calcId="152511"/>
</workbook>
</file>

<file path=xl/calcChain.xml><?xml version="1.0" encoding="utf-8"?>
<calcChain xmlns="http://schemas.openxmlformats.org/spreadsheetml/2006/main">
  <c r="J34" i="12" l="1"/>
  <c r="J38" i="12"/>
  <c r="J42" i="12"/>
  <c r="H48" i="13"/>
  <c r="H49" i="13"/>
  <c r="K33" i="13" s="1"/>
  <c r="H50" i="13"/>
  <c r="K34" i="13" s="1"/>
  <c r="H51" i="13"/>
  <c r="K35" i="13" s="1"/>
  <c r="H52" i="13"/>
  <c r="K36" i="13" s="1"/>
  <c r="H53" i="13"/>
  <c r="K37" i="13" s="1"/>
  <c r="H54" i="13"/>
  <c r="K38" i="13" s="1"/>
  <c r="H55" i="13"/>
  <c r="K39" i="13" s="1"/>
  <c r="H56" i="13"/>
  <c r="K40" i="13" s="1"/>
  <c r="H57" i="13"/>
  <c r="K41" i="13" s="1"/>
  <c r="H47" i="13"/>
  <c r="K31" i="13" s="1"/>
  <c r="H46" i="13"/>
  <c r="K30" i="13" s="1"/>
  <c r="H32" i="13"/>
  <c r="H33" i="13"/>
  <c r="H34" i="13"/>
  <c r="H35" i="13"/>
  <c r="H36" i="13"/>
  <c r="H37" i="13"/>
  <c r="H38" i="13"/>
  <c r="H39" i="13"/>
  <c r="H40" i="13"/>
  <c r="H41" i="13"/>
  <c r="H31" i="13"/>
  <c r="H30" i="13"/>
  <c r="E21" i="12"/>
  <c r="B5" i="17" s="1"/>
  <c r="H32" i="12"/>
  <c r="B9" i="17" s="1"/>
  <c r="H33" i="12"/>
  <c r="B10" i="17" s="1"/>
  <c r="H34" i="12"/>
  <c r="B11" i="17" s="1"/>
  <c r="H35" i="12"/>
  <c r="B12" i="17" s="1"/>
  <c r="H36" i="12"/>
  <c r="B13" i="17" s="1"/>
  <c r="H37" i="12"/>
  <c r="B14" i="17" s="1"/>
  <c r="H38" i="12"/>
  <c r="B15" i="17" s="1"/>
  <c r="H39" i="12"/>
  <c r="B16" i="17" s="1"/>
  <c r="H40" i="12"/>
  <c r="B17" i="17" s="1"/>
  <c r="H41" i="12"/>
  <c r="B18" i="17" s="1"/>
  <c r="H42" i="12"/>
  <c r="B19" i="17" s="1"/>
  <c r="H31" i="12"/>
  <c r="B8" i="17" s="1"/>
  <c r="E10" i="12"/>
  <c r="E12" i="12" s="1"/>
  <c r="K34" i="12" s="1"/>
  <c r="J41" i="13" l="1"/>
  <c r="B36" i="17"/>
  <c r="J37" i="13"/>
  <c r="B32" i="17"/>
  <c r="J33" i="13"/>
  <c r="B28" i="17"/>
  <c r="J41" i="12"/>
  <c r="J37" i="12"/>
  <c r="J33" i="12"/>
  <c r="J38" i="13"/>
  <c r="B33" i="17"/>
  <c r="J40" i="13"/>
  <c r="B35" i="17"/>
  <c r="J36" i="13"/>
  <c r="B31" i="17"/>
  <c r="J32" i="13"/>
  <c r="B27" i="17"/>
  <c r="J40" i="12"/>
  <c r="J36" i="12"/>
  <c r="J32" i="12"/>
  <c r="J31" i="13"/>
  <c r="B26" i="17"/>
  <c r="J34" i="13"/>
  <c r="B29" i="17"/>
  <c r="J30" i="13"/>
  <c r="B25" i="17"/>
  <c r="J39" i="13"/>
  <c r="B34" i="17"/>
  <c r="J35" i="13"/>
  <c r="B30" i="17"/>
  <c r="J31" i="12"/>
  <c r="J39" i="12"/>
  <c r="J35" i="12"/>
  <c r="K35" i="12"/>
  <c r="K41" i="12"/>
  <c r="K40" i="12"/>
  <c r="K32" i="12"/>
  <c r="K36" i="12"/>
  <c r="K31" i="12"/>
  <c r="K42" i="12"/>
  <c r="K39" i="12"/>
  <c r="K33" i="12"/>
  <c r="K38" i="12"/>
  <c r="K37" i="12"/>
  <c r="E25" i="13"/>
  <c r="E26" i="13" s="1"/>
  <c r="K32" i="13"/>
  <c r="E24" i="13"/>
  <c r="E20" i="13" s="1"/>
  <c r="B22" i="17" s="1"/>
  <c r="E25" i="12"/>
  <c r="E21" i="13" l="1"/>
  <c r="I113" i="6"/>
  <c r="I112" i="6"/>
  <c r="I111" i="6"/>
  <c r="I110" i="6"/>
  <c r="I95" i="6"/>
  <c r="I96" i="6"/>
  <c r="I97" i="6"/>
  <c r="I98" i="6"/>
  <c r="I101" i="6"/>
  <c r="I102" i="6"/>
  <c r="I116" i="6"/>
  <c r="C115" i="6"/>
  <c r="I115" i="6" s="1"/>
  <c r="C114" i="6"/>
  <c r="I114" i="6" s="1"/>
  <c r="C109" i="6"/>
  <c r="I109" i="6" s="1"/>
  <c r="C108" i="6"/>
  <c r="I108" i="6" s="1"/>
  <c r="C107" i="6"/>
  <c r="I107" i="6" s="1"/>
  <c r="C106" i="6"/>
  <c r="I106" i="6" s="1"/>
  <c r="C105" i="6"/>
  <c r="I105" i="6" s="1"/>
  <c r="C104" i="6"/>
  <c r="I104" i="6" s="1"/>
  <c r="C103" i="6"/>
  <c r="I103" i="6" s="1"/>
  <c r="C100" i="6"/>
  <c r="I100" i="6" s="1"/>
  <c r="C99" i="6"/>
  <c r="I99" i="6" s="1"/>
  <c r="C94" i="6"/>
  <c r="I94" i="6" s="1"/>
  <c r="C93" i="6"/>
  <c r="I93" i="6" s="1"/>
  <c r="C92" i="6"/>
  <c r="I92" i="6" s="1"/>
  <c r="C91" i="6"/>
  <c r="I91" i="6" s="1"/>
  <c r="C90" i="6"/>
  <c r="I90" i="6" s="1"/>
  <c r="C89" i="6"/>
  <c r="I89" i="6" s="1"/>
  <c r="C88" i="6"/>
  <c r="I88" i="6" s="1"/>
  <c r="B23" i="17" l="1"/>
  <c r="H62" i="12"/>
  <c r="H63" i="12"/>
  <c r="H64" i="12"/>
  <c r="H65" i="12"/>
  <c r="H66" i="12"/>
  <c r="H67" i="12"/>
  <c r="H68" i="12"/>
  <c r="H69" i="12"/>
  <c r="H70" i="12"/>
  <c r="H71" i="12"/>
  <c r="H72" i="12"/>
  <c r="H61" i="12"/>
  <c r="H48" i="12"/>
  <c r="H49" i="12"/>
  <c r="H50" i="12"/>
  <c r="H51" i="12"/>
  <c r="H52" i="12"/>
  <c r="H53" i="12"/>
  <c r="H54" i="12"/>
  <c r="H55" i="12"/>
  <c r="H56" i="12"/>
  <c r="H57" i="12"/>
  <c r="H58" i="12"/>
  <c r="H47" i="12"/>
  <c r="H61" i="13"/>
  <c r="H62" i="13"/>
  <c r="H63" i="13"/>
  <c r="H64" i="13"/>
  <c r="H65" i="13"/>
  <c r="H66" i="13"/>
  <c r="H67" i="13"/>
  <c r="H68" i="13"/>
  <c r="H69" i="13"/>
  <c r="H70" i="13"/>
  <c r="H71" i="13"/>
  <c r="H60" i="13"/>
  <c r="J25" i="12" l="1"/>
  <c r="F25" i="13"/>
  <c r="G25" i="13" s="1"/>
  <c r="F24" i="13"/>
  <c r="G24" i="13" s="1"/>
  <c r="H20" i="13" s="1"/>
  <c r="E26" i="12"/>
  <c r="J26" i="12" s="1"/>
  <c r="J39" i="6"/>
  <c r="J59" i="6"/>
  <c r="J40" i="6"/>
  <c r="J41" i="6"/>
  <c r="J42" i="6"/>
  <c r="J43" i="6"/>
  <c r="J44" i="6"/>
  <c r="J45" i="6"/>
  <c r="J46" i="6"/>
  <c r="J47" i="6"/>
  <c r="J48" i="6"/>
  <c r="J49" i="6"/>
  <c r="J50" i="6"/>
  <c r="J51" i="6"/>
  <c r="J52" i="6"/>
  <c r="J53" i="6"/>
  <c r="J54" i="6"/>
  <c r="J55" i="6"/>
  <c r="J56" i="6"/>
  <c r="L56" i="6" s="1"/>
  <c r="J57" i="6"/>
  <c r="J58" i="6"/>
  <c r="B3" i="17" l="1"/>
  <c r="J28" i="12"/>
  <c r="N53" i="6"/>
  <c r="L45" i="6"/>
  <c r="L39" i="6"/>
  <c r="L54" i="6"/>
  <c r="L52" i="6"/>
  <c r="L50" i="6"/>
  <c r="L58" i="6"/>
  <c r="N57" i="6"/>
  <c r="L49" i="6"/>
  <c r="L41" i="6"/>
  <c r="N55" i="6"/>
  <c r="N51" i="6"/>
  <c r="L47" i="6"/>
  <c r="L43" i="6"/>
  <c r="N59" i="6"/>
  <c r="N39" i="6"/>
  <c r="N58" i="6"/>
  <c r="N56" i="6"/>
  <c r="N54" i="6"/>
  <c r="N52" i="6"/>
  <c r="N50" i="6"/>
  <c r="N48" i="6"/>
  <c r="N46" i="6"/>
  <c r="N44" i="6"/>
  <c r="N42" i="6"/>
  <c r="N40" i="6"/>
  <c r="L48" i="6"/>
  <c r="L46" i="6"/>
  <c r="L44" i="6"/>
  <c r="L42" i="6"/>
  <c r="L40" i="6"/>
  <c r="L59" i="6"/>
  <c r="L57" i="6"/>
  <c r="L55" i="6"/>
  <c r="L53" i="6"/>
  <c r="L51" i="6"/>
  <c r="N49" i="6"/>
  <c r="N47" i="6"/>
  <c r="N45" i="6"/>
  <c r="N43" i="6"/>
  <c r="N41" i="6"/>
  <c r="E22" i="12" l="1"/>
  <c r="J25" i="13"/>
  <c r="J24" i="13"/>
  <c r="J26" i="13"/>
  <c r="H21" i="12" l="1"/>
  <c r="B2" i="17" s="1"/>
  <c r="B6" i="17"/>
  <c r="J27" i="13"/>
  <c r="C83" i="6"/>
  <c r="C84" i="6" l="1"/>
  <c r="E22" i="13"/>
  <c r="B84" i="6"/>
  <c r="B83" i="6"/>
  <c r="K23" i="13"/>
</calcChain>
</file>

<file path=xl/sharedStrings.xml><?xml version="1.0" encoding="utf-8"?>
<sst xmlns="http://schemas.openxmlformats.org/spreadsheetml/2006/main" count="351" uniqueCount="150">
  <si>
    <t>GBCSA - Existing Building Performance Rating Tool</t>
  </si>
  <si>
    <t>ENE-1 Energy Consumption (GHGE) Tool</t>
  </si>
  <si>
    <t>Building Details</t>
  </si>
  <si>
    <t>Street Address</t>
  </si>
  <si>
    <t>Suburb</t>
  </si>
  <si>
    <t xml:space="preserve">City </t>
  </si>
  <si>
    <t xml:space="preserve">Province </t>
  </si>
  <si>
    <t xml:space="preserve">Postal Code </t>
  </si>
  <si>
    <t xml:space="preserve">Building Metrics </t>
  </si>
  <si>
    <t>Unit</t>
  </si>
  <si>
    <t>Entertainment and public assembly</t>
  </si>
  <si>
    <t>Theatrical and indoor sport</t>
  </si>
  <si>
    <t>Places of instruction</t>
  </si>
  <si>
    <t>Worship</t>
  </si>
  <si>
    <t>Large shop</t>
  </si>
  <si>
    <t>Offices</t>
  </si>
  <si>
    <t>Hotel</t>
  </si>
  <si>
    <t>Month</t>
  </si>
  <si>
    <t>Start date</t>
  </si>
  <si>
    <t>End date</t>
  </si>
  <si>
    <t xml:space="preserve">Consumption </t>
  </si>
  <si>
    <t xml:space="preserve">Description </t>
  </si>
  <si>
    <t>Building Type</t>
  </si>
  <si>
    <t xml:space="preserve">Classification of occupancy of building </t>
  </si>
  <si>
    <t>A1</t>
  </si>
  <si>
    <t>A2</t>
  </si>
  <si>
    <t>A3</t>
  </si>
  <si>
    <t>A4</t>
  </si>
  <si>
    <t>F1</t>
  </si>
  <si>
    <t>G1</t>
  </si>
  <si>
    <t>H1</t>
  </si>
  <si>
    <t>Climatic zone</t>
  </si>
  <si>
    <t xml:space="preserve">Annual Consumption Baseline of Building </t>
  </si>
  <si>
    <t>% Improvement</t>
  </si>
  <si>
    <t xml:space="preserve">SCORE </t>
  </si>
  <si>
    <t>SANS Score</t>
  </si>
  <si>
    <t>Percentage better than SANS Benchmark</t>
  </si>
  <si>
    <t>Building construction date</t>
  </si>
  <si>
    <t>Compliance path</t>
  </si>
  <si>
    <t xml:space="preserve">SANS Benchmarking </t>
  </si>
  <si>
    <t>Historical data from own building</t>
  </si>
  <si>
    <t>Score</t>
  </si>
  <si>
    <t>Click corresponding shaded icon to select compliance path</t>
  </si>
  <si>
    <r>
      <t>VA/m</t>
    </r>
    <r>
      <rPr>
        <sz val="11"/>
        <color theme="1"/>
        <rFont val="Calibri"/>
        <family val="2"/>
      </rPr>
      <t>²</t>
    </r>
  </si>
  <si>
    <t>kVA</t>
  </si>
  <si>
    <t>SANS Building Types (kWh)</t>
  </si>
  <si>
    <t>SANS Building Types (kVA) MAX DEMAND</t>
  </si>
  <si>
    <t>Occupany %</t>
  </si>
  <si>
    <t xml:space="preserve">Normalised Consumption </t>
  </si>
  <si>
    <t>Peak Electricity Demand Baseline</t>
  </si>
  <si>
    <t xml:space="preserve">Period 1 </t>
  </si>
  <si>
    <t>Period 3</t>
  </si>
  <si>
    <t>Baseline</t>
  </si>
  <si>
    <t>Period 3 AVG</t>
  </si>
  <si>
    <t xml:space="preserve">% </t>
  </si>
  <si>
    <t>SANS Benchmark</t>
  </si>
  <si>
    <t>MAX DEMAND</t>
  </si>
  <si>
    <t>SANS benchmark</t>
  </si>
  <si>
    <t>ENE-2 PEAK ELECTRICITY DEMAND</t>
  </si>
  <si>
    <t>No SANS Rating available</t>
  </si>
  <si>
    <t>-</t>
  </si>
  <si>
    <t>Period 1 (Current)</t>
  </si>
  <si>
    <t>Period 3 (Past)</t>
  </si>
  <si>
    <t xml:space="preserve">% difference </t>
  </si>
  <si>
    <t>Back to compliance path</t>
  </si>
  <si>
    <t>Climatic Zone</t>
  </si>
  <si>
    <t>BACK TO SANS</t>
  </si>
  <si>
    <t>VA/m2</t>
  </si>
  <si>
    <t>Baseline (kVA)</t>
  </si>
  <si>
    <t xml:space="preserve">Peak annual demand </t>
  </si>
  <si>
    <t>Input Sheet - Complete Grey Cells</t>
  </si>
  <si>
    <r>
      <t>Net Floor Area(m</t>
    </r>
    <r>
      <rPr>
        <sz val="11"/>
        <color theme="1"/>
        <rFont val="Calibri"/>
        <family val="2"/>
      </rPr>
      <t>²</t>
    </r>
    <r>
      <rPr>
        <sz val="12.65"/>
        <color theme="1"/>
        <rFont val="Calibri"/>
        <family val="2"/>
      </rPr>
      <t>)</t>
    </r>
  </si>
  <si>
    <r>
      <t>Net Floor Area (m</t>
    </r>
    <r>
      <rPr>
        <sz val="11"/>
        <color theme="1"/>
        <rFont val="Calibri"/>
        <family val="2"/>
      </rPr>
      <t>²</t>
    </r>
    <r>
      <rPr>
        <sz val="12.65"/>
        <color theme="1"/>
        <rFont val="Calibri"/>
        <family val="2"/>
      </rPr>
      <t>)</t>
    </r>
  </si>
  <si>
    <t>Sponsored by:</t>
  </si>
  <si>
    <t>- Below is a summary of the four possible compliance paths based on building type</t>
  </si>
  <si>
    <r>
      <t xml:space="preserve">Green Star SA - Existing Building Performance 
</t>
    </r>
    <r>
      <rPr>
        <b/>
        <sz val="14"/>
        <color theme="6" tint="-0.499984740745262"/>
        <rFont val="Calibri"/>
        <family val="2"/>
        <scheme val="minor"/>
      </rPr>
      <t>ENE-2 Peak Electricity Demand Points Calculator</t>
    </r>
  </si>
  <si>
    <t>Change Log:</t>
  </si>
  <si>
    <t>Reissue Date</t>
  </si>
  <si>
    <t>Changes</t>
  </si>
  <si>
    <t xml:space="preserve">Baseline "average performance" Data </t>
  </si>
  <si>
    <t>(Baseline) 1</t>
  </si>
  <si>
    <t>Baseline Period</t>
  </si>
  <si>
    <t>Baseline "average performance"</t>
  </si>
  <si>
    <t>% Improvement over baseline</t>
  </si>
  <si>
    <t>Path 1:</t>
  </si>
  <si>
    <t>Path 2:</t>
  </si>
  <si>
    <t>Performance period AVG (kVA)</t>
  </si>
  <si>
    <t>Last Update: November 2014</t>
  </si>
  <si>
    <t>v1 Release</t>
  </si>
  <si>
    <t>- Please see the Green Star SA - Existing Building Performance Ene-2 Technical Manual Credit for details on how to use this calculator</t>
  </si>
  <si>
    <r>
      <t>Floor Area m</t>
    </r>
    <r>
      <rPr>
        <sz val="11"/>
        <color theme="1"/>
        <rFont val="Calibri"/>
        <family val="2"/>
      </rPr>
      <t>² (NFA or GLA)</t>
    </r>
  </si>
  <si>
    <t>Historical Baseline AVG (kVA)</t>
  </si>
  <si>
    <t>Current Performance Period</t>
  </si>
  <si>
    <t>Historical Baseline</t>
  </si>
  <si>
    <t>INTERNAL QA CHECKLIST</t>
  </si>
  <si>
    <t>Y</t>
  </si>
  <si>
    <t>N</t>
  </si>
  <si>
    <t>Last Updated by:</t>
  </si>
  <si>
    <t>Francois Retief</t>
  </si>
  <si>
    <t>Completed?</t>
  </si>
  <si>
    <t>Make necessary changes. Be careful of existing links and formulas!</t>
  </si>
  <si>
    <t>Update 'Last Update' date on first sheet</t>
  </si>
  <si>
    <t>Update Changelog with description of change</t>
  </si>
  <si>
    <t>Ensure all sheets are locked (except hidden sheets)</t>
  </si>
  <si>
    <t>Test that all required fields can be populated (input mock figures)</t>
  </si>
  <si>
    <t>Test that calculations are working correctly</t>
  </si>
  <si>
    <t>Ensure hidden sheet 'Data Extract' is in place and working correctly (figures are pulling through)</t>
  </si>
  <si>
    <t>Ensure any 'hidden' sheets have been hidden</t>
  </si>
  <si>
    <t>Lock workbook structure</t>
  </si>
  <si>
    <t>'Save As' to server with date in filename</t>
  </si>
  <si>
    <t>Send to IES to upload to Certification Engine</t>
  </si>
  <si>
    <t>Key</t>
  </si>
  <si>
    <t>Value</t>
  </si>
  <si>
    <t>Notes</t>
  </si>
  <si>
    <t>Compliance Route 1 (SANS)</t>
  </si>
  <si>
    <t>Annual kVA baseline</t>
  </si>
  <si>
    <t>kVA consumption (normalised)</t>
  </si>
  <si>
    <t>Compliance Route 2 (HISTORICAL)</t>
  </si>
  <si>
    <t>EBP_v1_ENE_2_Own_Build_Points_Route_1</t>
  </si>
  <si>
    <t>EBP_v1_ENE_2_Own_Build_Type_of_building</t>
  </si>
  <si>
    <t>EBP_v1_ENE_2_Percentage_Improvement</t>
  </si>
  <si>
    <t>EBP_v1_ENE_2_Historic_Route_2_Type_of_building</t>
  </si>
  <si>
    <t>EBP_v1_ENE_2_Historic_Route_2_Percentage_Improvement</t>
  </si>
  <si>
    <t>EBP_v1_ENE_2_Historic_Route_2_Score</t>
  </si>
  <si>
    <t>EBP_v1_ENE_2_Own_Build_kVA_Consumption_Month_1</t>
  </si>
  <si>
    <t>EBP_v1_ENE_2_Own_Build_kVA_Consumption_Month_2</t>
  </si>
  <si>
    <t>EBP_v1_ENE_2_Own_Build_kVA_Consumption_Month_3</t>
  </si>
  <si>
    <t>EBP_v1_ENE_2_Own_Build_kVA_Consumption_Month_4</t>
  </si>
  <si>
    <t>EBP_v1_ENE_2_Own_Build_kVA_Consumption_Month_5</t>
  </si>
  <si>
    <t>EBP_v1_ENE_2_Own_Build_kVA_Consumption_Month_6</t>
  </si>
  <si>
    <t>EBP_v1_ENE_2_Own_Build_kVA_Consumption_Month_7</t>
  </si>
  <si>
    <t>EBP_v1_ENE_2_Own_Build_kVA_Consumption_Month_8</t>
  </si>
  <si>
    <t>EBP_v1_ENE_2_Own_Build_kVA_Consumption_Month_9</t>
  </si>
  <si>
    <t>EBP_v1_ENE_2_Own_Build_kVA_Consumption_Month_10</t>
  </si>
  <si>
    <t>EBP_v1_ENE_2_Own_Build_kVA_Consumption_Month_11</t>
  </si>
  <si>
    <t>EBP_v1_ENE_2_Own_Build_kVA_Consumption_Month_12</t>
  </si>
  <si>
    <t>EBP_v1_ENE_2_Historic_Route_2_kVA_Consumption_Month_1</t>
  </si>
  <si>
    <t>EBP_v1_ENE_2_Historic_Route_2_kVA_Consumption_Month_2</t>
  </si>
  <si>
    <t>EBP_v1_ENE_2_Historic_Route_2_kVA_Consumption_Month_3</t>
  </si>
  <si>
    <t>EBP_v1_ENE_2_Historic_Route_2_kVA_Consumption_Month_4</t>
  </si>
  <si>
    <t>EBP_v1_ENE_2_Historic_Route_2_kVA_Consumption_Month_5</t>
  </si>
  <si>
    <t>EBP_v1_ENE_2_Historic_Route_2_kVA_Consumption_Month_6</t>
  </si>
  <si>
    <t>EBP_v1_ENE_2_Historic_Route_2_kVA_Consumption_Month_7</t>
  </si>
  <si>
    <t>EBP_v1_ENE_2_Historic_Route_2_kVA_Consumption_Month_8</t>
  </si>
  <si>
    <t>EBP_v1_ENE_2_Historic_Route_2_kVA_Consumption_Month_9</t>
  </si>
  <si>
    <t>EBP_v1_ENE_2_Historic_Route_2_kVA_Consumption_Month_10</t>
  </si>
  <si>
    <t>EBP_v1_ENE_2_Historic_Route_2_kVA_Consumption_Month_11</t>
  </si>
  <si>
    <t>EBP_v1_ENE_2_Historic_Route_2_kVA_Consumption_Month_12</t>
  </si>
  <si>
    <t>v1 ENE-2 Historical Data Input formulas corrected</t>
  </si>
  <si>
    <t>v1 ENE-2 Historical Data tab locked with correct password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</si>
</sst>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F800]dddd\,\ mmmm\ dd\,\ yyyy"/>
    <numFmt numFmtId="165" formatCode="0.0"/>
    <numFmt numFmtId="166" formatCode="[$-1C09]dd\ mmmm\ yyyy;@"/>
  </numFmts>
  <fonts count="2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6" tint="-0.499984740745262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u/>
      <sz val="11"/>
      <color theme="1"/>
      <name val="Calibri"/>
      <family val="2"/>
      <scheme val="minor"/>
    </font>
    <font>
      <sz val="12.65"/>
      <color theme="1"/>
      <name val="Calibri"/>
      <family val="2"/>
    </font>
    <font>
      <u/>
      <sz val="12.65"/>
      <color theme="10"/>
      <name val="Calibri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0"/>
      <color rgb="FF000000"/>
      <name val="Arial"/>
      <family val="2"/>
    </font>
    <font>
      <b/>
      <sz val="11"/>
      <name val="Calibri"/>
      <family val="2"/>
      <scheme val="minor"/>
    </font>
    <font>
      <b/>
      <sz val="18"/>
      <color theme="6" tint="-0.499984740745262"/>
      <name val="Calibri"/>
      <family val="2"/>
      <scheme val="minor"/>
    </font>
    <font>
      <b/>
      <sz val="14"/>
      <color theme="6" tint="-0.499984740745262"/>
      <name val="Calibri"/>
      <family val="2"/>
      <scheme val="minor"/>
    </font>
    <font>
      <sz val="10"/>
      <name val="Arial"/>
      <family val="2"/>
    </font>
    <font>
      <b/>
      <sz val="10"/>
      <color indexed="9"/>
      <name val="Arial"/>
      <family val="2"/>
    </font>
    <font>
      <sz val="10"/>
      <name val="Verdana"/>
      <family val="2"/>
    </font>
    <font>
      <b/>
      <sz val="16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11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453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9" fontId="3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18" fillId="0" borderId="0"/>
    <xf numFmtId="0" fontId="20" fillId="0" borderId="0"/>
    <xf numFmtId="0" fontId="25" fillId="0" borderId="0" applyNumberFormat="0" applyFill="0" applyBorder="0" applyAlignment="0" applyProtection="0"/>
  </cellStyleXfs>
  <cellXfs count="207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horizontal="center"/>
    </xf>
    <xf numFmtId="0" fontId="5" fillId="0" borderId="0" xfId="0" applyFont="1"/>
    <xf numFmtId="0" fontId="0" fillId="0" borderId="0" xfId="0" quotePrefix="1"/>
    <xf numFmtId="0" fontId="7" fillId="0" borderId="0" xfId="2" applyAlignment="1" applyProtection="1"/>
    <xf numFmtId="0" fontId="0" fillId="0" borderId="0" xfId="0" applyBorder="1"/>
    <xf numFmtId="0" fontId="1" fillId="0" borderId="6" xfId="0" applyFont="1" applyBorder="1"/>
    <xf numFmtId="0" fontId="1" fillId="0" borderId="9" xfId="0" applyFont="1" applyBorder="1"/>
    <xf numFmtId="0" fontId="1" fillId="0" borderId="8" xfId="0" applyFont="1" applyBorder="1"/>
    <xf numFmtId="0" fontId="9" fillId="0" borderId="13" xfId="0" applyFont="1" applyBorder="1" applyAlignment="1">
      <alignment horizontal="center" wrapText="1"/>
    </xf>
    <xf numFmtId="0" fontId="9" fillId="0" borderId="0" xfId="0" applyFont="1" applyBorder="1" applyAlignment="1">
      <alignment horizontal="center" wrapText="1"/>
    </xf>
    <xf numFmtId="2" fontId="9" fillId="0" borderId="11" xfId="0" applyNumberFormat="1" applyFont="1" applyBorder="1" applyAlignment="1">
      <alignment horizontal="center" wrapText="1"/>
    </xf>
    <xf numFmtId="2" fontId="9" fillId="0" borderId="0" xfId="0" applyNumberFormat="1" applyFont="1" applyBorder="1" applyAlignment="1">
      <alignment horizontal="center" wrapText="1"/>
    </xf>
    <xf numFmtId="1" fontId="0" fillId="0" borderId="0" xfId="0" applyNumberFormat="1"/>
    <xf numFmtId="0" fontId="9" fillId="0" borderId="15" xfId="0" applyFont="1" applyBorder="1" applyAlignment="1">
      <alignment horizontal="center" wrapText="1"/>
    </xf>
    <xf numFmtId="0" fontId="9" fillId="0" borderId="11" xfId="0" applyFont="1" applyBorder="1" applyAlignment="1">
      <alignment horizontal="center" wrapText="1"/>
    </xf>
    <xf numFmtId="0" fontId="14" fillId="0" borderId="0" xfId="0" applyFont="1" applyBorder="1" applyAlignment="1">
      <alignment vertical="top" wrapText="1"/>
    </xf>
    <xf numFmtId="0" fontId="14" fillId="0" borderId="0" xfId="0" applyFont="1" applyBorder="1" applyAlignment="1">
      <alignment horizontal="center" vertical="top" wrapText="1"/>
    </xf>
    <xf numFmtId="0" fontId="11" fillId="0" borderId="0" xfId="0" applyFont="1" applyBorder="1" applyAlignment="1">
      <alignment vertical="top" wrapText="1"/>
    </xf>
    <xf numFmtId="0" fontId="11" fillId="0" borderId="0" xfId="0" applyFont="1" applyBorder="1" applyAlignment="1">
      <alignment horizontal="center" vertical="top" wrapText="1"/>
    </xf>
    <xf numFmtId="0" fontId="11" fillId="0" borderId="0" xfId="0" applyFont="1" applyFill="1" applyBorder="1" applyAlignment="1">
      <alignment vertical="top" wrapText="1"/>
    </xf>
    <xf numFmtId="0" fontId="1" fillId="0" borderId="0" xfId="0" applyFont="1" applyFill="1" applyBorder="1"/>
    <xf numFmtId="0" fontId="1" fillId="0" borderId="0" xfId="0" applyFont="1" applyBorder="1"/>
    <xf numFmtId="0" fontId="11" fillId="0" borderId="0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wrapText="1"/>
    </xf>
    <xf numFmtId="0" fontId="9" fillId="0" borderId="16" xfId="0" applyFont="1" applyBorder="1" applyAlignment="1">
      <alignment horizontal="center" wrapText="1"/>
    </xf>
    <xf numFmtId="0" fontId="11" fillId="0" borderId="16" xfId="0" applyFont="1" applyBorder="1" applyAlignment="1">
      <alignment horizontal="center" wrapText="1"/>
    </xf>
    <xf numFmtId="0" fontId="0" fillId="0" borderId="1" xfId="0" applyBorder="1"/>
    <xf numFmtId="0" fontId="11" fillId="0" borderId="0" xfId="0" applyFont="1" applyBorder="1" applyAlignment="1">
      <alignment horizontal="center" wrapText="1"/>
    </xf>
    <xf numFmtId="0" fontId="8" fillId="0" borderId="10" xfId="0" applyFont="1" applyBorder="1" applyAlignment="1">
      <alignment wrapText="1"/>
    </xf>
    <xf numFmtId="0" fontId="1" fillId="0" borderId="6" xfId="0" quotePrefix="1" applyFont="1" applyFill="1" applyBorder="1"/>
    <xf numFmtId="0" fontId="0" fillId="0" borderId="0" xfId="0" quotePrefix="1" applyFill="1" applyBorder="1"/>
    <xf numFmtId="2" fontId="0" fillId="0" borderId="0" xfId="0" applyNumberFormat="1"/>
    <xf numFmtId="0" fontId="0" fillId="0" borderId="0" xfId="0" applyProtection="1">
      <protection hidden="1"/>
    </xf>
    <xf numFmtId="2" fontId="0" fillId="5" borderId="1" xfId="0" applyNumberFormat="1" applyFill="1" applyBorder="1" applyAlignment="1" applyProtection="1">
      <alignment horizontal="center"/>
      <protection hidden="1"/>
    </xf>
    <xf numFmtId="0" fontId="0" fillId="0" borderId="2" xfId="0" applyBorder="1" applyAlignment="1" applyProtection="1">
      <alignment horizontal="center"/>
      <protection hidden="1"/>
    </xf>
    <xf numFmtId="0" fontId="0" fillId="0" borderId="3" xfId="0" applyBorder="1" applyProtection="1">
      <protection hidden="1"/>
    </xf>
    <xf numFmtId="0" fontId="0" fillId="0" borderId="3" xfId="0" applyBorder="1" applyAlignment="1" applyProtection="1">
      <alignment horizontal="center"/>
      <protection hidden="1"/>
    </xf>
    <xf numFmtId="0" fontId="0" fillId="0" borderId="4" xfId="0" applyBorder="1" applyProtection="1">
      <protection hidden="1"/>
    </xf>
    <xf numFmtId="0" fontId="0" fillId="0" borderId="5" xfId="0" applyBorder="1" applyAlignment="1" applyProtection="1">
      <alignment horizontal="center"/>
      <protection hidden="1"/>
    </xf>
    <xf numFmtId="0" fontId="0" fillId="0" borderId="0" xfId="0" applyBorder="1" applyProtection="1">
      <protection hidden="1"/>
    </xf>
    <xf numFmtId="0" fontId="0" fillId="0" borderId="0" xfId="0" applyBorder="1" applyAlignment="1" applyProtection="1">
      <alignment horizontal="center"/>
      <protection hidden="1"/>
    </xf>
    <xf numFmtId="0" fontId="2" fillId="0" borderId="0" xfId="0" applyFont="1" applyBorder="1" applyAlignment="1" applyProtection="1">
      <alignment horizontal="center"/>
      <protection hidden="1"/>
    </xf>
    <xf numFmtId="0" fontId="0" fillId="0" borderId="6" xfId="0" applyBorder="1" applyProtection="1">
      <protection hidden="1"/>
    </xf>
    <xf numFmtId="0" fontId="1" fillId="0" borderId="5" xfId="0" applyFont="1" applyBorder="1" applyProtection="1">
      <protection hidden="1"/>
    </xf>
    <xf numFmtId="0" fontId="0" fillId="0" borderId="0" xfId="0" applyFill="1" applyBorder="1" applyProtection="1">
      <protection hidden="1"/>
    </xf>
    <xf numFmtId="0" fontId="0" fillId="0" borderId="5" xfId="0" applyBorder="1" applyProtection="1">
      <protection hidden="1"/>
    </xf>
    <xf numFmtId="0" fontId="0" fillId="0" borderId="0" xfId="0" applyBorder="1" applyAlignment="1" applyProtection="1">
      <alignment horizontal="center" vertical="center" wrapText="1"/>
      <protection hidden="1"/>
    </xf>
    <xf numFmtId="0" fontId="7" fillId="0" borderId="0" xfId="2" applyBorder="1" applyAlignment="1" applyProtection="1">
      <alignment horizontal="center"/>
      <protection hidden="1"/>
    </xf>
    <xf numFmtId="2" fontId="0" fillId="0" borderId="0" xfId="0" applyNumberFormat="1" applyFont="1" applyBorder="1" applyAlignment="1" applyProtection="1">
      <alignment horizontal="center"/>
      <protection hidden="1"/>
    </xf>
    <xf numFmtId="0" fontId="1" fillId="0" borderId="0" xfId="0" applyFont="1" applyBorder="1" applyAlignment="1" applyProtection="1">
      <protection hidden="1"/>
    </xf>
    <xf numFmtId="0" fontId="1" fillId="0" borderId="0" xfId="0" applyFont="1" applyBorder="1" applyAlignment="1" applyProtection="1">
      <alignment horizontal="center"/>
      <protection hidden="1"/>
    </xf>
    <xf numFmtId="9" fontId="0" fillId="0" borderId="0" xfId="1" applyFont="1" applyBorder="1" applyAlignment="1" applyProtection="1">
      <alignment horizontal="center"/>
      <protection hidden="1"/>
    </xf>
    <xf numFmtId="165" fontId="0" fillId="0" borderId="0" xfId="0" applyNumberFormat="1" applyBorder="1" applyAlignment="1" applyProtection="1">
      <alignment horizontal="center"/>
      <protection hidden="1"/>
    </xf>
    <xf numFmtId="2" fontId="0" fillId="0" borderId="6" xfId="0" applyNumberFormat="1" applyBorder="1" applyAlignment="1" applyProtection="1">
      <alignment horizontal="center"/>
      <protection hidden="1"/>
    </xf>
    <xf numFmtId="0" fontId="0" fillId="0" borderId="5" xfId="0" applyBorder="1" applyAlignment="1" applyProtection="1">
      <alignment horizontal="left"/>
      <protection hidden="1"/>
    </xf>
    <xf numFmtId="2" fontId="10" fillId="0" borderId="0" xfId="0" applyNumberFormat="1" applyFont="1" applyBorder="1" applyAlignment="1" applyProtection="1">
      <alignment horizontal="center"/>
      <protection hidden="1"/>
    </xf>
    <xf numFmtId="0" fontId="0" fillId="0" borderId="0" xfId="0" applyFill="1" applyBorder="1" applyAlignment="1" applyProtection="1">
      <alignment horizontal="center"/>
      <protection hidden="1"/>
    </xf>
    <xf numFmtId="2" fontId="13" fillId="0" borderId="0" xfId="0" applyNumberFormat="1" applyFont="1" applyBorder="1" applyAlignment="1" applyProtection="1">
      <alignment horizontal="center"/>
      <protection hidden="1"/>
    </xf>
    <xf numFmtId="0" fontId="10" fillId="0" borderId="0" xfId="0" applyFont="1" applyProtection="1">
      <protection hidden="1"/>
    </xf>
    <xf numFmtId="2" fontId="10" fillId="0" borderId="0" xfId="0" applyNumberFormat="1" applyFont="1" applyProtection="1"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hidden="1"/>
    </xf>
    <xf numFmtId="0" fontId="1" fillId="0" borderId="0" xfId="0" applyFont="1" applyFill="1" applyAlignment="1" applyProtection="1">
      <alignment horizontal="center" vertical="center" wrapText="1"/>
      <protection hidden="1"/>
    </xf>
    <xf numFmtId="0" fontId="12" fillId="0" borderId="0" xfId="0" applyFont="1" applyFill="1" applyAlignment="1" applyProtection="1">
      <alignment horizontal="center" vertical="center" wrapText="1"/>
      <protection hidden="1"/>
    </xf>
    <xf numFmtId="0" fontId="15" fillId="0" borderId="0" xfId="0" applyFont="1" applyFill="1" applyAlignment="1" applyProtection="1">
      <alignment horizontal="center" vertical="center" wrapText="1"/>
      <protection hidden="1"/>
    </xf>
    <xf numFmtId="0" fontId="0" fillId="0" borderId="6" xfId="0" applyBorder="1" applyAlignment="1" applyProtection="1">
      <alignment horizontal="center"/>
      <protection hidden="1"/>
    </xf>
    <xf numFmtId="0" fontId="13" fillId="0" borderId="0" xfId="0" applyFont="1" applyProtection="1">
      <protection hidden="1"/>
    </xf>
    <xf numFmtId="0" fontId="0" fillId="0" borderId="0" xfId="0" applyAlignment="1" applyProtection="1">
      <alignment horizontal="center"/>
      <protection hidden="1"/>
    </xf>
    <xf numFmtId="0" fontId="0" fillId="0" borderId="9" xfId="0" applyBorder="1" applyProtection="1">
      <protection hidden="1"/>
    </xf>
    <xf numFmtId="0" fontId="0" fillId="0" borderId="8" xfId="0" applyBorder="1" applyAlignment="1" applyProtection="1">
      <alignment horizontal="center"/>
      <protection hidden="1"/>
    </xf>
    <xf numFmtId="0" fontId="0" fillId="0" borderId="8" xfId="0" applyBorder="1" applyProtection="1">
      <protection hidden="1"/>
    </xf>
    <xf numFmtId="0" fontId="7" fillId="0" borderId="0" xfId="2" applyAlignment="1" applyProtection="1">
      <alignment horizontal="center"/>
      <protection hidden="1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4" borderId="0" xfId="0" applyFill="1" applyBorder="1" applyProtection="1">
      <protection locked="0"/>
    </xf>
    <xf numFmtId="164" fontId="0" fillId="4" borderId="0" xfId="0" applyNumberFormat="1" applyFill="1" applyBorder="1" applyAlignment="1" applyProtection="1">
      <alignment horizontal="center"/>
      <protection locked="0"/>
    </xf>
    <xf numFmtId="9" fontId="0" fillId="4" borderId="0" xfId="1" applyFont="1" applyFill="1" applyBorder="1" applyAlignment="1" applyProtection="1">
      <alignment horizontal="center"/>
      <protection locked="0"/>
    </xf>
    <xf numFmtId="0" fontId="0" fillId="4" borderId="0" xfId="0" applyFill="1" applyBorder="1" applyAlignment="1" applyProtection="1">
      <alignment horizontal="center"/>
      <protection locked="0"/>
    </xf>
    <xf numFmtId="0" fontId="0" fillId="0" borderId="0" xfId="0" applyBorder="1" applyAlignment="1" applyProtection="1">
      <alignment horizontal="right"/>
      <protection hidden="1"/>
    </xf>
    <xf numFmtId="1" fontId="0" fillId="0" borderId="6" xfId="0" applyNumberFormat="1" applyBorder="1" applyAlignment="1" applyProtection="1">
      <alignment horizontal="center"/>
      <protection hidden="1"/>
    </xf>
    <xf numFmtId="1" fontId="0" fillId="0" borderId="0" xfId="0" applyNumberFormat="1" applyBorder="1" applyAlignment="1" applyProtection="1">
      <alignment horizontal="center"/>
      <protection hidden="1"/>
    </xf>
    <xf numFmtId="0" fontId="2" fillId="0" borderId="0" xfId="0" quotePrefix="1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0" fillId="0" borderId="0" xfId="0" applyAlignment="1">
      <alignment horizontal="left"/>
    </xf>
    <xf numFmtId="0" fontId="2" fillId="0" borderId="0" xfId="0" quotePrefix="1" applyFont="1" applyBorder="1" applyAlignment="1">
      <alignment horizontal="left" vertical="top"/>
    </xf>
    <xf numFmtId="0" fontId="0" fillId="0" borderId="3" xfId="0" applyBorder="1"/>
    <xf numFmtId="0" fontId="1" fillId="0" borderId="0" xfId="0" applyFont="1" applyAlignment="1">
      <alignment vertical="top"/>
    </xf>
    <xf numFmtId="166" fontId="18" fillId="7" borderId="26" xfId="3" applyNumberFormat="1" applyFont="1" applyFill="1" applyBorder="1" applyAlignment="1" applyProtection="1">
      <alignment horizontal="center" vertical="top" wrapText="1"/>
      <protection hidden="1"/>
    </xf>
    <xf numFmtId="0" fontId="19" fillId="6" borderId="15" xfId="3" applyFont="1" applyFill="1" applyBorder="1" applyAlignment="1" applyProtection="1">
      <alignment horizontal="center" vertical="center" wrapText="1"/>
      <protection hidden="1"/>
    </xf>
    <xf numFmtId="0" fontId="0" fillId="0" borderId="5" xfId="0" applyFill="1" applyBorder="1" applyAlignment="1" applyProtection="1">
      <alignment horizontal="center"/>
      <protection hidden="1"/>
    </xf>
    <xf numFmtId="0" fontId="0" fillId="0" borderId="6" xfId="0" applyFill="1" applyBorder="1" applyAlignment="1" applyProtection="1">
      <alignment horizontal="center"/>
      <protection hidden="1"/>
    </xf>
    <xf numFmtId="0" fontId="0" fillId="0" borderId="0" xfId="0" applyFill="1" applyProtection="1">
      <protection hidden="1"/>
    </xf>
    <xf numFmtId="0" fontId="13" fillId="0" borderId="0" xfId="0" applyFont="1" applyFill="1" applyProtection="1">
      <protection hidden="1"/>
    </xf>
    <xf numFmtId="0" fontId="0" fillId="0" borderId="7" xfId="0" applyBorder="1" applyAlignment="1" applyProtection="1">
      <alignment horizontal="center"/>
      <protection hidden="1"/>
    </xf>
    <xf numFmtId="0" fontId="10" fillId="0" borderId="0" xfId="0" applyFont="1" applyFill="1" applyBorder="1" applyProtection="1">
      <protection hidden="1"/>
    </xf>
    <xf numFmtId="0" fontId="1" fillId="0" borderId="0" xfId="0" applyFont="1" applyFill="1" applyBorder="1" applyAlignment="1" applyProtection="1">
      <alignment vertical="center" wrapText="1"/>
      <protection hidden="1"/>
    </xf>
    <xf numFmtId="0" fontId="13" fillId="0" borderId="0" xfId="0" applyFont="1" applyBorder="1" applyProtection="1">
      <protection hidden="1"/>
    </xf>
    <xf numFmtId="0" fontId="1" fillId="0" borderId="2" xfId="0" applyFont="1" applyBorder="1" applyProtection="1">
      <protection hidden="1"/>
    </xf>
    <xf numFmtId="0" fontId="0" fillId="0" borderId="3" xfId="0" applyFill="1" applyBorder="1" applyProtection="1">
      <protection hidden="1"/>
    </xf>
    <xf numFmtId="0" fontId="0" fillId="0" borderId="7" xfId="0" applyFill="1" applyBorder="1" applyAlignment="1" applyProtection="1">
      <alignment horizontal="center"/>
      <protection hidden="1"/>
    </xf>
    <xf numFmtId="0" fontId="0" fillId="0" borderId="8" xfId="0" applyFill="1" applyBorder="1" applyAlignment="1" applyProtection="1">
      <alignment horizontal="center"/>
      <protection hidden="1"/>
    </xf>
    <xf numFmtId="0" fontId="0" fillId="0" borderId="9" xfId="0" applyFill="1" applyBorder="1" applyAlignment="1" applyProtection="1">
      <alignment horizontal="center"/>
      <protection hidden="1"/>
    </xf>
    <xf numFmtId="1" fontId="0" fillId="0" borderId="6" xfId="0" applyNumberFormat="1" applyFill="1" applyBorder="1" applyAlignment="1" applyProtection="1">
      <alignment horizontal="center"/>
      <protection hidden="1"/>
    </xf>
    <xf numFmtId="0" fontId="10" fillId="0" borderId="0" xfId="0" applyFont="1" applyFill="1" applyProtection="1">
      <protection hidden="1"/>
    </xf>
    <xf numFmtId="0" fontId="10" fillId="0" borderId="0" xfId="0" applyFont="1" applyFill="1" applyBorder="1" applyAlignment="1" applyProtection="1">
      <alignment horizontal="center"/>
      <protection hidden="1"/>
    </xf>
    <xf numFmtId="2" fontId="10" fillId="0" borderId="0" xfId="0" applyNumberFormat="1" applyFont="1" applyFill="1" applyBorder="1" applyAlignment="1" applyProtection="1">
      <alignment horizontal="center"/>
      <protection hidden="1"/>
    </xf>
    <xf numFmtId="1" fontId="10" fillId="0" borderId="0" xfId="0" applyNumberFormat="1" applyFont="1" applyBorder="1" applyAlignment="1" applyProtection="1">
      <alignment horizontal="center"/>
      <protection hidden="1"/>
    </xf>
    <xf numFmtId="9" fontId="10" fillId="0" borderId="0" xfId="1" applyFont="1" applyBorder="1" applyAlignment="1" applyProtection="1">
      <alignment horizontal="center"/>
      <protection hidden="1"/>
    </xf>
    <xf numFmtId="1" fontId="0" fillId="0" borderId="4" xfId="0" applyNumberFormat="1" applyBorder="1" applyAlignment="1" applyProtection="1">
      <alignment horizontal="center"/>
      <protection hidden="1"/>
    </xf>
    <xf numFmtId="1" fontId="0" fillId="0" borderId="9" xfId="0" applyNumberFormat="1" applyFill="1" applyBorder="1" applyAlignment="1" applyProtection="1">
      <alignment horizontal="center"/>
      <protection hidden="1"/>
    </xf>
    <xf numFmtId="164" fontId="18" fillId="7" borderId="26" xfId="3" applyNumberFormat="1" applyFont="1" applyFill="1" applyBorder="1" applyAlignment="1" applyProtection="1">
      <alignment horizontal="center" vertical="top" wrapText="1"/>
      <protection hidden="1"/>
    </xf>
    <xf numFmtId="164" fontId="18" fillId="7" borderId="18" xfId="3" applyNumberFormat="1" applyFont="1" applyFill="1" applyBorder="1" applyAlignment="1" applyProtection="1">
      <alignment horizontal="center" vertical="top" wrapText="1"/>
      <protection hidden="1"/>
    </xf>
    <xf numFmtId="164" fontId="18" fillId="7" borderId="30" xfId="3" applyNumberFormat="1" applyFont="1" applyFill="1" applyBorder="1" applyAlignment="1" applyProtection="1">
      <alignment horizontal="center" vertical="top" wrapText="1"/>
      <protection hidden="1"/>
    </xf>
    <xf numFmtId="49" fontId="0" fillId="2" borderId="1" xfId="0" applyNumberFormat="1" applyFill="1" applyBorder="1" applyProtection="1">
      <protection locked="0"/>
    </xf>
    <xf numFmtId="49" fontId="0" fillId="0" borderId="0" xfId="0" applyNumberFormat="1"/>
    <xf numFmtId="0" fontId="0" fillId="0" borderId="0" xfId="0" applyFill="1" applyBorder="1" applyAlignment="1" applyProtection="1">
      <alignment horizontal="center" vertical="center" wrapText="1"/>
      <protection hidden="1"/>
    </xf>
    <xf numFmtId="9" fontId="13" fillId="0" borderId="0" xfId="1" applyNumberFormat="1" applyFont="1" applyBorder="1" applyAlignment="1" applyProtection="1">
      <alignment horizontal="center"/>
      <protection hidden="1"/>
    </xf>
    <xf numFmtId="9" fontId="9" fillId="0" borderId="1" xfId="1" applyFont="1" applyBorder="1" applyAlignment="1">
      <alignment horizontal="center" wrapText="1"/>
    </xf>
    <xf numFmtId="0" fontId="0" fillId="2" borderId="31" xfId="0" applyFill="1" applyBorder="1" applyAlignment="1" applyProtection="1">
      <alignment horizontal="center"/>
      <protection locked="0"/>
    </xf>
    <xf numFmtId="0" fontId="0" fillId="0" borderId="8" xfId="0" applyBorder="1" applyAlignment="1" applyProtection="1">
      <alignment horizontal="left"/>
      <protection hidden="1"/>
    </xf>
    <xf numFmtId="0" fontId="0" fillId="4" borderId="0" xfId="0" applyFill="1" applyBorder="1" applyProtection="1">
      <protection hidden="1"/>
    </xf>
    <xf numFmtId="164" fontId="0" fillId="4" borderId="0" xfId="0" applyNumberFormat="1" applyFill="1" applyBorder="1" applyAlignment="1" applyProtection="1">
      <alignment horizontal="center"/>
      <protection hidden="1"/>
    </xf>
    <xf numFmtId="9" fontId="0" fillId="4" borderId="0" xfId="1" applyFont="1" applyFill="1" applyBorder="1" applyAlignment="1" applyProtection="1">
      <alignment horizontal="center"/>
      <protection hidden="1"/>
    </xf>
    <xf numFmtId="0" fontId="0" fillId="4" borderId="0" xfId="0" applyFill="1" applyBorder="1" applyAlignment="1" applyProtection="1">
      <alignment horizontal="center"/>
      <protection hidden="1"/>
    </xf>
    <xf numFmtId="164" fontId="0" fillId="0" borderId="0" xfId="0" applyNumberFormat="1" applyFill="1" applyBorder="1" applyAlignment="1" applyProtection="1">
      <alignment horizontal="center"/>
      <protection hidden="1"/>
    </xf>
    <xf numFmtId="9" fontId="0" fillId="0" borderId="0" xfId="1" applyFont="1" applyFill="1" applyBorder="1" applyAlignment="1" applyProtection="1">
      <alignment horizontal="center"/>
      <protection hidden="1"/>
    </xf>
    <xf numFmtId="0" fontId="0" fillId="0" borderId="8" xfId="0" applyFill="1" applyBorder="1" applyProtection="1">
      <protection hidden="1"/>
    </xf>
    <xf numFmtId="164" fontId="0" fillId="0" borderId="8" xfId="0" applyNumberFormat="1" applyFill="1" applyBorder="1" applyAlignment="1" applyProtection="1">
      <alignment horizontal="center"/>
      <protection hidden="1"/>
    </xf>
    <xf numFmtId="9" fontId="0" fillId="0" borderId="8" xfId="1" applyFont="1" applyFill="1" applyBorder="1" applyAlignment="1" applyProtection="1">
      <alignment horizontal="center"/>
      <protection hidden="1"/>
    </xf>
    <xf numFmtId="165" fontId="21" fillId="3" borderId="1" xfId="0" applyNumberFormat="1" applyFont="1" applyFill="1" applyBorder="1" applyAlignment="1" applyProtection="1">
      <alignment horizontal="center"/>
      <protection hidden="1"/>
    </xf>
    <xf numFmtId="0" fontId="0" fillId="5" borderId="1" xfId="0" applyFill="1" applyBorder="1" applyAlignment="1" applyProtection="1">
      <alignment horizontal="center"/>
      <protection hidden="1"/>
    </xf>
    <xf numFmtId="0" fontId="22" fillId="0" borderId="5" xfId="0" applyFont="1" applyBorder="1" applyAlignment="1" applyProtection="1">
      <alignment horizontal="left"/>
      <protection hidden="1"/>
    </xf>
    <xf numFmtId="2" fontId="10" fillId="5" borderId="0" xfId="0" applyNumberFormat="1" applyFont="1" applyFill="1" applyBorder="1" applyAlignment="1" applyProtection="1">
      <alignment horizontal="center"/>
      <protection hidden="1"/>
    </xf>
    <xf numFmtId="9" fontId="13" fillId="0" borderId="0" xfId="1" applyFont="1" applyBorder="1" applyAlignment="1" applyProtection="1">
      <alignment horizontal="center"/>
      <protection hidden="1"/>
    </xf>
    <xf numFmtId="1" fontId="0" fillId="0" borderId="0" xfId="0" applyNumberFormat="1" applyProtection="1">
      <protection hidden="1"/>
    </xf>
    <xf numFmtId="1" fontId="13" fillId="0" borderId="0" xfId="0" applyNumberFormat="1" applyFont="1" applyProtection="1">
      <protection hidden="1"/>
    </xf>
    <xf numFmtId="1" fontId="23" fillId="3" borderId="1" xfId="0" applyNumberFormat="1" applyFont="1" applyFill="1" applyBorder="1" applyAlignment="1" applyProtection="1">
      <alignment horizontal="center"/>
      <protection hidden="1"/>
    </xf>
    <xf numFmtId="0" fontId="21" fillId="0" borderId="0" xfId="0" applyFont="1"/>
    <xf numFmtId="0" fontId="1" fillId="8" borderId="15" xfId="0" applyFont="1" applyFill="1" applyBorder="1" applyAlignment="1">
      <alignment horizontal="right" wrapText="1"/>
    </xf>
    <xf numFmtId="0" fontId="1" fillId="0" borderId="15" xfId="0" applyFont="1" applyBorder="1"/>
    <xf numFmtId="0" fontId="2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0" fillId="8" borderId="32" xfId="0" applyFill="1" applyBorder="1" applyAlignment="1">
      <alignment wrapText="1"/>
    </xf>
    <xf numFmtId="0" fontId="0" fillId="0" borderId="33" xfId="0" applyBorder="1" applyAlignment="1">
      <alignment horizontal="center" wrapText="1"/>
    </xf>
    <xf numFmtId="0" fontId="0" fillId="8" borderId="34" xfId="0" applyFill="1" applyBorder="1" applyAlignment="1">
      <alignment wrapText="1"/>
    </xf>
    <xf numFmtId="0" fontId="0" fillId="0" borderId="35" xfId="0" applyBorder="1" applyAlignment="1">
      <alignment horizontal="center" wrapText="1"/>
    </xf>
    <xf numFmtId="0" fontId="0" fillId="8" borderId="34" xfId="0" quotePrefix="1" applyFill="1" applyBorder="1" applyAlignment="1">
      <alignment wrapText="1"/>
    </xf>
    <xf numFmtId="0" fontId="0" fillId="8" borderId="36" xfId="0" applyFill="1" applyBorder="1" applyAlignment="1">
      <alignment wrapText="1"/>
    </xf>
    <xf numFmtId="0" fontId="0" fillId="0" borderId="37" xfId="0" applyBorder="1" applyAlignment="1">
      <alignment horizontal="center" wrapText="1"/>
    </xf>
    <xf numFmtId="0" fontId="1" fillId="0" borderId="1" xfId="0" applyFont="1" applyBorder="1"/>
    <xf numFmtId="0" fontId="0" fillId="0" borderId="1" xfId="0" applyBorder="1" applyAlignment="1" applyProtection="1">
      <alignment horizontal="left"/>
      <protection hidden="1"/>
    </xf>
    <xf numFmtId="0" fontId="0" fillId="0" borderId="1" xfId="0" applyFill="1" applyBorder="1" applyAlignment="1" applyProtection="1">
      <alignment horizontal="left"/>
      <protection hidden="1"/>
    </xf>
    <xf numFmtId="0" fontId="1" fillId="0" borderId="1" xfId="0" applyFont="1" applyFill="1" applyBorder="1" applyAlignment="1" applyProtection="1">
      <alignment horizontal="left"/>
      <protection hidden="1"/>
    </xf>
    <xf numFmtId="2" fontId="0" fillId="0" borderId="1" xfId="0" applyNumberFormat="1" applyBorder="1" applyAlignment="1">
      <alignment horizontal="center"/>
    </xf>
    <xf numFmtId="0" fontId="1" fillId="0" borderId="1" xfId="0" applyFont="1" applyBorder="1" applyAlignment="1" applyProtection="1">
      <alignment horizontal="left"/>
      <protection hidden="1"/>
    </xf>
    <xf numFmtId="2" fontId="13" fillId="0" borderId="1" xfId="0" applyNumberFormat="1" applyFont="1" applyBorder="1"/>
    <xf numFmtId="1" fontId="0" fillId="0" borderId="1" xfId="0" applyNumberFormat="1" applyBorder="1" applyAlignment="1">
      <alignment horizontal="center"/>
    </xf>
    <xf numFmtId="0" fontId="0" fillId="0" borderId="0" xfId="0" applyFill="1" applyBorder="1" applyAlignment="1" applyProtection="1">
      <alignment horizontal="left"/>
      <protection hidden="1"/>
    </xf>
    <xf numFmtId="0" fontId="0" fillId="0" borderId="0" xfId="0" applyBorder="1" applyAlignment="1">
      <alignment horizontal="center"/>
    </xf>
    <xf numFmtId="2" fontId="13" fillId="0" borderId="0" xfId="0" applyNumberFormat="1" applyFont="1" applyBorder="1"/>
    <xf numFmtId="0" fontId="0" fillId="0" borderId="0" xfId="0" applyBorder="1" applyAlignment="1" applyProtection="1">
      <alignment horizontal="left"/>
      <protection hidden="1"/>
    </xf>
    <xf numFmtId="0" fontId="24" fillId="0" borderId="0" xfId="2" applyFont="1" applyBorder="1" applyAlignment="1" applyProtection="1">
      <protection hidden="1"/>
    </xf>
    <xf numFmtId="2" fontId="0" fillId="0" borderId="0" xfId="0" applyNumberFormat="1" applyBorder="1" applyAlignment="1">
      <alignment horizontal="center"/>
    </xf>
    <xf numFmtId="0" fontId="1" fillId="0" borderId="0" xfId="0" applyFont="1" applyFill="1" applyBorder="1" applyAlignment="1" applyProtection="1">
      <alignment horizontal="left"/>
      <protection hidden="1"/>
    </xf>
    <xf numFmtId="0" fontId="0" fillId="5" borderId="38" xfId="0" applyFill="1" applyBorder="1" applyAlignment="1">
      <alignment horizontal="center"/>
    </xf>
    <xf numFmtId="1" fontId="1" fillId="0" borderId="1" xfId="0" applyNumberFormat="1" applyFont="1" applyBorder="1"/>
    <xf numFmtId="0" fontId="0" fillId="0" borderId="1" xfId="0" applyBorder="1" applyProtection="1">
      <protection hidden="1"/>
    </xf>
    <xf numFmtId="9" fontId="0" fillId="4" borderId="3" xfId="1" applyFont="1" applyFill="1" applyBorder="1" applyAlignment="1" applyProtection="1">
      <alignment horizontal="center"/>
      <protection locked="0"/>
    </xf>
    <xf numFmtId="0" fontId="0" fillId="4" borderId="0" xfId="0" applyFill="1" applyBorder="1" applyProtection="1">
      <protection locked="0"/>
    </xf>
    <xf numFmtId="164" fontId="0" fillId="4" borderId="0" xfId="0" applyNumberFormat="1" applyFill="1" applyBorder="1" applyAlignment="1" applyProtection="1">
      <alignment horizontal="center"/>
      <protection locked="0"/>
    </xf>
    <xf numFmtId="9" fontId="0" fillId="4" borderId="0" xfId="1" applyFont="1" applyFill="1" applyBorder="1" applyAlignment="1" applyProtection="1">
      <alignment horizontal="center"/>
      <protection locked="0"/>
    </xf>
    <xf numFmtId="0" fontId="0" fillId="4" borderId="3" xfId="0" applyFill="1" applyBorder="1" applyProtection="1">
      <protection locked="0"/>
    </xf>
    <xf numFmtId="0" fontId="0" fillId="4" borderId="0" xfId="0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164" fontId="18" fillId="7" borderId="22" xfId="3" applyNumberFormat="1" applyFont="1" applyFill="1" applyBorder="1" applyAlignment="1" applyProtection="1">
      <alignment horizontal="center" vertical="top" wrapText="1"/>
      <protection hidden="1"/>
    </xf>
    <xf numFmtId="49" fontId="0" fillId="2" borderId="1" xfId="0" applyNumberFormat="1" applyFill="1" applyBorder="1" applyProtection="1">
      <protection locked="0"/>
    </xf>
    <xf numFmtId="164" fontId="0" fillId="4" borderId="3" xfId="0" applyNumberFormat="1" applyFill="1" applyBorder="1" applyAlignment="1" applyProtection="1">
      <alignment horizontal="center"/>
      <protection locked="0"/>
    </xf>
    <xf numFmtId="0" fontId="0" fillId="4" borderId="3" xfId="0" applyFill="1" applyBorder="1" applyAlignment="1" applyProtection="1">
      <alignment horizontal="center"/>
      <protection locked="0"/>
    </xf>
    <xf numFmtId="0" fontId="18" fillId="7" borderId="23" xfId="4" applyFont="1" applyFill="1" applyBorder="1" applyAlignment="1" applyProtection="1">
      <alignment horizontal="left" vertical="top" wrapText="1"/>
      <protection hidden="1"/>
    </xf>
    <xf numFmtId="0" fontId="18" fillId="7" borderId="24" xfId="4" applyFont="1" applyFill="1" applyBorder="1" applyAlignment="1" applyProtection="1">
      <alignment horizontal="left" vertical="top" wrapText="1"/>
      <protection hidden="1"/>
    </xf>
    <xf numFmtId="0" fontId="18" fillId="7" borderId="25" xfId="4" applyFont="1" applyFill="1" applyBorder="1" applyAlignment="1" applyProtection="1">
      <alignment horizontal="left" vertical="top" wrapText="1"/>
      <protection hidden="1"/>
    </xf>
    <xf numFmtId="0" fontId="18" fillId="7" borderId="27" xfId="4" applyFont="1" applyFill="1" applyBorder="1" applyAlignment="1" applyProtection="1">
      <alignment horizontal="left" vertical="top" wrapText="1"/>
      <protection hidden="1"/>
    </xf>
    <xf numFmtId="0" fontId="18" fillId="7" borderId="28" xfId="4" applyFont="1" applyFill="1" applyBorder="1" applyAlignment="1" applyProtection="1">
      <alignment horizontal="left" vertical="top" wrapText="1"/>
      <protection hidden="1"/>
    </xf>
    <xf numFmtId="0" fontId="18" fillId="7" borderId="29" xfId="4" applyFont="1" applyFill="1" applyBorder="1" applyAlignment="1" applyProtection="1">
      <alignment horizontal="left" vertical="top" wrapText="1"/>
      <protection hidden="1"/>
    </xf>
    <xf numFmtId="0" fontId="16" fillId="0" borderId="0" xfId="0" applyFont="1" applyBorder="1" applyAlignment="1">
      <alignment horizontal="center" wrapText="1"/>
    </xf>
    <xf numFmtId="0" fontId="19" fillId="6" borderId="14" xfId="4" applyFont="1" applyFill="1" applyBorder="1" applyAlignment="1" applyProtection="1">
      <alignment horizontal="left" vertical="center"/>
      <protection hidden="1"/>
    </xf>
    <xf numFmtId="0" fontId="19" fillId="6" borderId="17" xfId="4" applyFont="1" applyFill="1" applyBorder="1" applyAlignment="1" applyProtection="1">
      <alignment horizontal="left" vertical="center"/>
      <protection hidden="1"/>
    </xf>
    <xf numFmtId="0" fontId="19" fillId="6" borderId="12" xfId="4" applyFont="1" applyFill="1" applyBorder="1" applyAlignment="1" applyProtection="1">
      <alignment horizontal="left" vertical="center"/>
      <protection hidden="1"/>
    </xf>
    <xf numFmtId="0" fontId="18" fillId="7" borderId="19" xfId="4" applyFont="1" applyFill="1" applyBorder="1" applyAlignment="1" applyProtection="1">
      <alignment horizontal="left" vertical="top" wrapText="1"/>
      <protection hidden="1"/>
    </xf>
    <xf numFmtId="0" fontId="18" fillId="7" borderId="20" xfId="4" applyFont="1" applyFill="1" applyBorder="1" applyAlignment="1" applyProtection="1">
      <alignment horizontal="left" vertical="top" wrapText="1"/>
      <protection hidden="1"/>
    </xf>
    <xf numFmtId="0" fontId="18" fillId="7" borderId="21" xfId="4" applyFont="1" applyFill="1" applyBorder="1" applyAlignment="1" applyProtection="1">
      <alignment horizontal="left" vertical="top" wrapText="1"/>
      <protection hidden="1"/>
    </xf>
    <xf numFmtId="0" fontId="2" fillId="0" borderId="7" xfId="0" applyFont="1" applyBorder="1" applyAlignment="1" applyProtection="1">
      <alignment horizontal="center"/>
      <protection hidden="1"/>
    </xf>
    <xf numFmtId="0" fontId="2" fillId="0" borderId="8" xfId="0" applyFont="1" applyBorder="1" applyAlignment="1" applyProtection="1">
      <alignment horizontal="center"/>
      <protection hidden="1"/>
    </xf>
    <xf numFmtId="0" fontId="2" fillId="0" borderId="9" xfId="0" applyFont="1" applyBorder="1" applyAlignment="1" applyProtection="1">
      <alignment horizontal="center"/>
      <protection hidden="1"/>
    </xf>
    <xf numFmtId="0" fontId="1" fillId="0" borderId="23" xfId="0" applyFont="1" applyFill="1" applyBorder="1" applyAlignment="1" applyProtection="1">
      <alignment horizontal="center" vertical="center" wrapText="1"/>
      <protection hidden="1"/>
    </xf>
    <xf numFmtId="0" fontId="1" fillId="0" borderId="24" xfId="0" applyFont="1" applyFill="1" applyBorder="1" applyAlignment="1" applyProtection="1">
      <alignment horizontal="center" vertical="center" wrapText="1"/>
      <protection hidden="1"/>
    </xf>
    <xf numFmtId="0" fontId="22" fillId="0" borderId="23" xfId="0" applyFont="1" applyFill="1" applyBorder="1" applyAlignment="1" applyProtection="1">
      <alignment horizontal="left" vertical="center" wrapText="1"/>
      <protection hidden="1"/>
    </xf>
    <xf numFmtId="0" fontId="22" fillId="0" borderId="24" xfId="0" applyFont="1" applyFill="1" applyBorder="1" applyAlignment="1" applyProtection="1">
      <alignment horizontal="left" vertical="center" wrapText="1"/>
      <protection hidden="1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11" fillId="0" borderId="0" xfId="0" applyFont="1" applyBorder="1" applyAlignment="1">
      <alignment horizontal="center" vertical="top" wrapText="1"/>
    </xf>
    <xf numFmtId="0" fontId="8" fillId="0" borderId="10" xfId="0" applyFont="1" applyBorder="1" applyAlignment="1">
      <alignment horizontal="center" wrapText="1"/>
    </xf>
    <xf numFmtId="0" fontId="8" fillId="0" borderId="11" xfId="0" applyFont="1" applyBorder="1" applyAlignment="1">
      <alignment horizontal="center" wrapText="1"/>
    </xf>
    <xf numFmtId="0" fontId="9" fillId="0" borderId="14" xfId="0" applyFont="1" applyBorder="1" applyAlignment="1">
      <alignment horizontal="center" wrapText="1"/>
    </xf>
    <xf numFmtId="0" fontId="9" fillId="0" borderId="12" xfId="0" applyFont="1" applyBorder="1" applyAlignment="1">
      <alignment horizontal="center" wrapText="1"/>
    </xf>
  </cellXfs>
  <cellStyles count="6">
    <cellStyle name="Hyperlink" xfId="2" builtinId="8"/>
    <cellStyle name="Hyperlink 2" xfId="5"/>
    <cellStyle name="Normal" xfId="0" builtinId="0"/>
    <cellStyle name="Normal 4" xfId="4"/>
    <cellStyle name="Normal_office interiors edit.xls" xfId="3"/>
    <cellStyle name="Percent" xfId="1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 sz="1100"/>
              <a:t>Peak Electrical Demand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Performance Pariod</c:v>
          </c:tx>
          <c:marker>
            <c:symbol val="none"/>
          </c:marker>
          <c:val>
            <c:numRef>
              <c:f>'ENE-2 SANS Input sheet'!$J$31:$J$42</c:f>
              <c:numCache>
                <c:formatCode>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v>SANS Benchmark</c:v>
          </c:tx>
          <c:marker>
            <c:symbol val="none"/>
          </c:marker>
          <c:val>
            <c:numRef>
              <c:f>'ENE-2 SANS Input sheet'!$K$31:$K$42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2051002816"/>
        <c:axId val="-2051005536"/>
      </c:lineChart>
      <c:catAx>
        <c:axId val="-20510028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-2051005536"/>
        <c:crosses val="autoZero"/>
        <c:auto val="1"/>
        <c:lblAlgn val="ctr"/>
        <c:lblOffset val="100"/>
        <c:noMultiLvlLbl val="0"/>
      </c:catAx>
      <c:valAx>
        <c:axId val="-2051005536"/>
        <c:scaling>
          <c:orientation val="minMax"/>
        </c:scaling>
        <c:delete val="0"/>
        <c:axPos val="l"/>
        <c:majorGridlines/>
        <c:numFmt formatCode="0" sourceLinked="1"/>
        <c:majorTickMark val="none"/>
        <c:minorTickMark val="none"/>
        <c:tickLblPos val="nextTo"/>
        <c:spPr>
          <a:ln w="9525">
            <a:noFill/>
          </a:ln>
        </c:spPr>
        <c:crossAx val="-2051002816"/>
        <c:crosses val="autoZero"/>
        <c:crossBetween val="between"/>
      </c:valAx>
    </c:plotArea>
    <c:legend>
      <c:legendPos val="b"/>
      <c:layout/>
      <c:overlay val="0"/>
    </c:legend>
    <c:plotVisOnly val="0"/>
    <c:dispBlanksAs val="gap"/>
    <c:showDLblsOverMax val="0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 sz="1100"/>
              <a:t>Peak Electrical Demand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Performance Period</c:v>
          </c:tx>
          <c:marker>
            <c:symbol val="none"/>
          </c:marker>
          <c:val>
            <c:numRef>
              <c:f>'ENE-2 Historical Data Input'!$J$30:$J$41</c:f>
              <c:numCache>
                <c:formatCode>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v>Historical Baseline</c:v>
          </c:tx>
          <c:marker>
            <c:symbol val="none"/>
          </c:marker>
          <c:val>
            <c:numRef>
              <c:f>'ENE-2 Historical Data Input'!$K$30:$K$41</c:f>
              <c:numCache>
                <c:formatCode>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2050996288"/>
        <c:axId val="-2050995744"/>
      </c:lineChart>
      <c:catAx>
        <c:axId val="-20509962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-2050995744"/>
        <c:crosses val="autoZero"/>
        <c:auto val="1"/>
        <c:lblAlgn val="ctr"/>
        <c:lblOffset val="100"/>
        <c:noMultiLvlLbl val="0"/>
      </c:catAx>
      <c:valAx>
        <c:axId val="-2050995744"/>
        <c:scaling>
          <c:orientation val="minMax"/>
        </c:scaling>
        <c:delete val="0"/>
        <c:axPos val="l"/>
        <c:majorGridlines/>
        <c:numFmt formatCode="0" sourceLinked="1"/>
        <c:majorTickMark val="none"/>
        <c:minorTickMark val="none"/>
        <c:tickLblPos val="nextTo"/>
        <c:spPr>
          <a:ln w="9525">
            <a:noFill/>
          </a:ln>
        </c:spPr>
        <c:crossAx val="-2050996288"/>
        <c:crosses val="autoZero"/>
        <c:crossBetween val="between"/>
      </c:valAx>
    </c:plotArea>
    <c:legend>
      <c:legendPos val="b"/>
      <c:layout/>
      <c:overlay val="0"/>
    </c:legend>
    <c:plotVisOnly val="0"/>
    <c:dispBlanksAs val="gap"/>
    <c:showDLblsOverMax val="0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gif"/><Relationship Id="rId2" Type="http://schemas.openxmlformats.org/officeDocument/2006/relationships/hyperlink" Target="#'ENE-2 Historical Data Input'!A1"/><Relationship Id="rId1" Type="http://schemas.openxmlformats.org/officeDocument/2006/relationships/hyperlink" Target="#'ENE-2 SANS Input sheet'!A1"/><Relationship Id="rId4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gi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1.gif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gif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136071</xdr:colOff>
      <xdr:row>17</xdr:row>
      <xdr:rowOff>159153</xdr:rowOff>
    </xdr:from>
    <xdr:to>
      <xdr:col>16</xdr:col>
      <xdr:colOff>323850</xdr:colOff>
      <xdr:row>23</xdr:row>
      <xdr:rowOff>24215</xdr:rowOff>
    </xdr:to>
    <xdr:sp macro="" textlink="">
      <xdr:nvSpPr>
        <xdr:cNvPr id="76" name="Flowchart: Process 75"/>
        <xdr:cNvSpPr/>
      </xdr:nvSpPr>
      <xdr:spPr>
        <a:xfrm>
          <a:off x="4965246" y="3759603"/>
          <a:ext cx="5674179" cy="1008062"/>
        </a:xfrm>
        <a:prstGeom prst="flowChartProcess">
          <a:avLst/>
        </a:prstGeom>
        <a:noFill/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wrap="square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>
            <a:defRPr/>
          </a:pPr>
          <a:r>
            <a:rPr lang="en-ZA" sz="1200">
              <a:solidFill>
                <a:schemeClr val="tx1"/>
              </a:solidFill>
            </a:rPr>
            <a:t>Calculator</a:t>
          </a:r>
        </a:p>
        <a:p>
          <a:pPr>
            <a:defRPr/>
          </a:pPr>
          <a:endParaRPr lang="en-GB" sz="1200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2347</xdr:colOff>
      <xdr:row>7</xdr:row>
      <xdr:rowOff>63499</xdr:rowOff>
    </xdr:from>
    <xdr:to>
      <xdr:col>7</xdr:col>
      <xdr:colOff>473835</xdr:colOff>
      <xdr:row>11</xdr:row>
      <xdr:rowOff>21499</xdr:rowOff>
    </xdr:to>
    <xdr:sp macro="" textlink="">
      <xdr:nvSpPr>
        <xdr:cNvPr id="77" name="Flowchart: Process 76"/>
        <xdr:cNvSpPr/>
      </xdr:nvSpPr>
      <xdr:spPr>
        <a:xfrm>
          <a:off x="4221922" y="1758949"/>
          <a:ext cx="1081088" cy="720000"/>
        </a:xfrm>
        <a:prstGeom prst="flowChartProcess">
          <a:avLst/>
        </a:prstGeom>
        <a:noFill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wrap="square" anchor="ctr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defRPr/>
          </a:pPr>
          <a:r>
            <a:rPr lang="en-ZA">
              <a:solidFill>
                <a:schemeClr val="tx1"/>
              </a:solidFill>
            </a:rPr>
            <a:t>Baseline</a:t>
          </a:r>
          <a:endParaRPr lang="en-GB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428624</xdr:colOff>
      <xdr:row>7</xdr:row>
      <xdr:rowOff>29816</xdr:rowOff>
    </xdr:from>
    <xdr:to>
      <xdr:col>12</xdr:col>
      <xdr:colOff>150224</xdr:colOff>
      <xdr:row>11</xdr:row>
      <xdr:rowOff>59816</xdr:rowOff>
    </xdr:to>
    <xdr:sp macro="" textlink="">
      <xdr:nvSpPr>
        <xdr:cNvPr id="78" name="Flowchart: Decision 77">
          <a:hlinkClick xmlns:r="http://schemas.openxmlformats.org/officeDocument/2006/relationships" r:id="rId1"/>
        </xdr:cNvPr>
        <xdr:cNvSpPr/>
      </xdr:nvSpPr>
      <xdr:spPr>
        <a:xfrm>
          <a:off x="5867399" y="1725266"/>
          <a:ext cx="2160000" cy="792000"/>
        </a:xfrm>
        <a:prstGeom prst="flowChartDecision">
          <a:avLst/>
        </a:prstGeom>
        <a:noFill/>
        <a:effectLst>
          <a:outerShdw blurRad="40000" dist="23000" dir="5400000" rotWithShape="0">
            <a:srgbClr val="000000">
              <a:alpha val="35000"/>
            </a:srgbClr>
          </a:outerShdw>
        </a:effectLst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wrap="square" anchor="ctr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defRPr/>
          </a:pPr>
          <a:r>
            <a:rPr lang="en-ZA" sz="1200">
              <a:solidFill>
                <a:schemeClr val="tx1"/>
              </a:solidFill>
            </a:rPr>
            <a:t>SANS Benchmarks?</a:t>
          </a:r>
          <a:endParaRPr lang="en-GB" sz="1200">
            <a:solidFill>
              <a:schemeClr val="tx1"/>
            </a:solidFill>
          </a:endParaRPr>
        </a:p>
      </xdr:txBody>
    </xdr:sp>
    <xdr:clientData/>
  </xdr:twoCellAnchor>
  <xdr:twoCellAnchor>
    <xdr:from>
      <xdr:col>12</xdr:col>
      <xdr:colOff>571501</xdr:colOff>
      <xdr:row>7</xdr:row>
      <xdr:rowOff>29817</xdr:rowOff>
    </xdr:from>
    <xdr:to>
      <xdr:col>16</xdr:col>
      <xdr:colOff>293101</xdr:colOff>
      <xdr:row>11</xdr:row>
      <xdr:rowOff>59980</xdr:rowOff>
    </xdr:to>
    <xdr:sp macro="" textlink="">
      <xdr:nvSpPr>
        <xdr:cNvPr id="79" name="Flowchart: Decision 78">
          <a:hlinkClick xmlns:r="http://schemas.openxmlformats.org/officeDocument/2006/relationships" r:id="rId2"/>
        </xdr:cNvPr>
        <xdr:cNvSpPr/>
      </xdr:nvSpPr>
      <xdr:spPr>
        <a:xfrm>
          <a:off x="8448676" y="1725267"/>
          <a:ext cx="2160000" cy="792163"/>
        </a:xfrm>
        <a:prstGeom prst="flowChartDecision">
          <a:avLst/>
        </a:prstGeom>
        <a:noFill/>
        <a:effectLst>
          <a:outerShdw blurRad="40000" dist="23000" dir="5400000" rotWithShape="0">
            <a:srgbClr val="000000">
              <a:alpha val="35000"/>
            </a:srgbClr>
          </a:outerShdw>
        </a:effectLst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wrap="square" anchor="ctr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defRPr/>
          </a:pPr>
          <a:r>
            <a:rPr lang="en-ZA" sz="1200">
              <a:solidFill>
                <a:schemeClr val="tx1"/>
              </a:solidFill>
            </a:rPr>
            <a:t>Historical</a:t>
          </a:r>
          <a:r>
            <a:rPr lang="en-ZA" sz="1200" baseline="0">
              <a:solidFill>
                <a:schemeClr val="tx1"/>
              </a:solidFill>
            </a:rPr>
            <a:t> Data?</a:t>
          </a:r>
          <a:endParaRPr lang="en-GB" sz="1200">
            <a:solidFill>
              <a:schemeClr val="tx1"/>
            </a:solidFill>
          </a:endParaRPr>
        </a:p>
      </xdr:txBody>
    </xdr:sp>
    <xdr:clientData/>
  </xdr:twoCellAnchor>
  <xdr:twoCellAnchor>
    <xdr:from>
      <xdr:col>13</xdr:col>
      <xdr:colOff>489434</xdr:colOff>
      <xdr:row>18</xdr:row>
      <xdr:rowOff>184553</xdr:rowOff>
    </xdr:from>
    <xdr:to>
      <xdr:col>15</xdr:col>
      <xdr:colOff>354634</xdr:colOff>
      <xdr:row>21</xdr:row>
      <xdr:rowOff>116290</xdr:rowOff>
    </xdr:to>
    <xdr:sp macro="" textlink="">
      <xdr:nvSpPr>
        <xdr:cNvPr id="80" name="Flowchart: Process 79">
          <a:hlinkClick xmlns:r="http://schemas.openxmlformats.org/officeDocument/2006/relationships" r:id="rId2"/>
        </xdr:cNvPr>
        <xdr:cNvSpPr/>
      </xdr:nvSpPr>
      <xdr:spPr>
        <a:xfrm>
          <a:off x="8976209" y="3975503"/>
          <a:ext cx="1084400" cy="503237"/>
        </a:xfrm>
        <a:prstGeom prst="flowChartProcess">
          <a:avLst/>
        </a:prstGeom>
        <a:noFill/>
        <a:effectLst>
          <a:glow rad="228600">
            <a:schemeClr val="accent2">
              <a:satMod val="175000"/>
              <a:alpha val="40000"/>
            </a:schemeClr>
          </a:glow>
          <a:outerShdw blurRad="40000" dist="23000" dir="5400000" rotWithShape="0">
            <a:srgbClr val="000000">
              <a:alpha val="35000"/>
            </a:srgbClr>
          </a:outerShdw>
        </a:effectLst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wrap="square" anchor="ctr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defRPr/>
          </a:pPr>
          <a:r>
            <a:rPr lang="en-ZA" sz="1200">
              <a:solidFill>
                <a:schemeClr val="tx1"/>
              </a:solidFill>
            </a:rPr>
            <a:t>Calculator</a:t>
          </a:r>
          <a:endParaRPr lang="en-GB" sz="1200">
            <a:solidFill>
              <a:schemeClr val="tx1"/>
            </a:solidFill>
          </a:endParaRPr>
        </a:p>
      </xdr:txBody>
    </xdr:sp>
    <xdr:clientData/>
  </xdr:twoCellAnchor>
  <xdr:twoCellAnchor>
    <xdr:from>
      <xdr:col>7</xdr:col>
      <xdr:colOff>473835</xdr:colOff>
      <xdr:row>9</xdr:row>
      <xdr:rowOff>42499</xdr:rowOff>
    </xdr:from>
    <xdr:to>
      <xdr:col>8</xdr:col>
      <xdr:colOff>428624</xdr:colOff>
      <xdr:row>9</xdr:row>
      <xdr:rowOff>44816</xdr:rowOff>
    </xdr:to>
    <xdr:cxnSp macro="">
      <xdr:nvCxnSpPr>
        <xdr:cNvPr id="81" name="Straight Arrow Connector 80"/>
        <xdr:cNvCxnSpPr>
          <a:stCxn id="77" idx="3"/>
          <a:endCxn id="78" idx="1"/>
        </xdr:cNvCxnSpPr>
      </xdr:nvCxnSpPr>
      <xdr:spPr>
        <a:xfrm>
          <a:off x="5303010" y="2118949"/>
          <a:ext cx="564389" cy="2317"/>
        </a:xfrm>
        <a:prstGeom prst="straightConnector1">
          <a:avLst/>
        </a:prstGeom>
        <a:ln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150224</xdr:colOff>
      <xdr:row>9</xdr:row>
      <xdr:rowOff>44816</xdr:rowOff>
    </xdr:from>
    <xdr:to>
      <xdr:col>12</xdr:col>
      <xdr:colOff>571501</xdr:colOff>
      <xdr:row>9</xdr:row>
      <xdr:rowOff>44899</xdr:rowOff>
    </xdr:to>
    <xdr:cxnSp macro="">
      <xdr:nvCxnSpPr>
        <xdr:cNvPr id="82" name="Straight Arrow Connector 81"/>
        <xdr:cNvCxnSpPr>
          <a:stCxn id="78" idx="3"/>
          <a:endCxn id="79" idx="1"/>
        </xdr:cNvCxnSpPr>
      </xdr:nvCxnSpPr>
      <xdr:spPr>
        <a:xfrm>
          <a:off x="8027399" y="2121266"/>
          <a:ext cx="421277" cy="83"/>
        </a:xfrm>
        <a:prstGeom prst="straightConnector1">
          <a:avLst/>
        </a:prstGeom>
        <a:ln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269703</xdr:colOff>
      <xdr:row>11</xdr:row>
      <xdr:rowOff>59816</xdr:rowOff>
    </xdr:from>
    <xdr:to>
      <xdr:col>10</xdr:col>
      <xdr:colOff>289424</xdr:colOff>
      <xdr:row>18</xdr:row>
      <xdr:rowOff>182218</xdr:rowOff>
    </xdr:to>
    <xdr:cxnSp macro="">
      <xdr:nvCxnSpPr>
        <xdr:cNvPr id="83" name="Straight Arrow Connector 82"/>
        <xdr:cNvCxnSpPr>
          <a:stCxn id="78" idx="2"/>
          <a:endCxn id="93" idx="0"/>
        </xdr:cNvCxnSpPr>
      </xdr:nvCxnSpPr>
      <xdr:spPr>
        <a:xfrm flipH="1">
          <a:off x="6927678" y="2517266"/>
          <a:ext cx="19721" cy="1455902"/>
        </a:xfrm>
        <a:prstGeom prst="straightConnector1">
          <a:avLst/>
        </a:prstGeom>
        <a:ln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422034</xdr:colOff>
      <xdr:row>11</xdr:row>
      <xdr:rowOff>59980</xdr:rowOff>
    </xdr:from>
    <xdr:to>
      <xdr:col>14</xdr:col>
      <xdr:colOff>432301</xdr:colOff>
      <xdr:row>18</xdr:row>
      <xdr:rowOff>184553</xdr:rowOff>
    </xdr:to>
    <xdr:cxnSp macro="">
      <xdr:nvCxnSpPr>
        <xdr:cNvPr id="84" name="Straight Arrow Connector 83"/>
        <xdr:cNvCxnSpPr>
          <a:stCxn id="79" idx="2"/>
          <a:endCxn id="80" idx="0"/>
        </xdr:cNvCxnSpPr>
      </xdr:nvCxnSpPr>
      <xdr:spPr>
        <a:xfrm flipH="1">
          <a:off x="9518409" y="2517430"/>
          <a:ext cx="10267" cy="1458073"/>
        </a:xfrm>
        <a:prstGeom prst="straightConnector1">
          <a:avLst/>
        </a:prstGeom>
        <a:ln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546722</xdr:colOff>
      <xdr:row>24</xdr:row>
      <xdr:rowOff>182965</xdr:rowOff>
    </xdr:from>
    <xdr:to>
      <xdr:col>10</xdr:col>
      <xdr:colOff>584822</xdr:colOff>
      <xdr:row>26</xdr:row>
      <xdr:rowOff>0</xdr:rowOff>
    </xdr:to>
    <xdr:sp macro="" textlink="">
      <xdr:nvSpPr>
        <xdr:cNvPr id="85" name="TextBox 48"/>
        <xdr:cNvSpPr txBox="1">
          <a:spLocks noChangeArrowheads="1"/>
        </xdr:cNvSpPr>
      </xdr:nvSpPr>
      <xdr:spPr bwMode="auto">
        <a:xfrm>
          <a:off x="6595097" y="5116915"/>
          <a:ext cx="647700" cy="277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>
          <a:spAutoFit/>
        </a:bodyPr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itchFamily="34" charset="0"/>
              <a:ea typeface="ＭＳ Ｐゴシック" pitchFamily="34" charset="-128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itchFamily="34" charset="0"/>
              <a:ea typeface="ＭＳ Ｐゴシック" pitchFamily="34" charset="-128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itchFamily="34" charset="0"/>
              <a:ea typeface="ＭＳ Ｐゴシック" pitchFamily="34" charset="-128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itchFamily="34" charset="0"/>
              <a:ea typeface="ＭＳ Ｐゴシック" pitchFamily="34" charset="-128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itchFamily="34" charset="0"/>
              <a:ea typeface="ＭＳ Ｐゴシック" pitchFamily="34" charset="-128"/>
              <a:cs typeface="+mn-cs"/>
            </a:defRPr>
          </a:lvl5pPr>
          <a:lvl6pPr marL="2286000" algn="l" defTabSz="914400" rtl="0" eaLnBrk="1" latinLnBrk="0" hangingPunct="1">
            <a:defRPr kern="1200">
              <a:solidFill>
                <a:schemeClr val="tx1"/>
              </a:solidFill>
              <a:latin typeface="Arial" pitchFamily="34" charset="0"/>
              <a:ea typeface="ＭＳ Ｐゴシック" pitchFamily="34" charset="-128"/>
              <a:cs typeface="+mn-cs"/>
            </a:defRPr>
          </a:lvl6pPr>
          <a:lvl7pPr marL="2743200" algn="l" defTabSz="914400" rtl="0" eaLnBrk="1" latinLnBrk="0" hangingPunct="1">
            <a:defRPr kern="1200">
              <a:solidFill>
                <a:schemeClr val="tx1"/>
              </a:solidFill>
              <a:latin typeface="Arial" pitchFamily="34" charset="0"/>
              <a:ea typeface="ＭＳ Ｐゴシック" pitchFamily="34" charset="-128"/>
              <a:cs typeface="+mn-cs"/>
            </a:defRPr>
          </a:lvl7pPr>
          <a:lvl8pPr marL="3200400" algn="l" defTabSz="914400" rtl="0" eaLnBrk="1" latinLnBrk="0" hangingPunct="1">
            <a:defRPr kern="1200">
              <a:solidFill>
                <a:schemeClr val="tx1"/>
              </a:solidFill>
              <a:latin typeface="Arial" pitchFamily="34" charset="0"/>
              <a:ea typeface="ＭＳ Ｐゴシック" pitchFamily="34" charset="-128"/>
              <a:cs typeface="+mn-cs"/>
            </a:defRPr>
          </a:lvl8pPr>
          <a:lvl9pPr marL="3657600" algn="l" defTabSz="914400" rtl="0" eaLnBrk="1" latinLnBrk="0" hangingPunct="1">
            <a:defRPr kern="1200">
              <a:solidFill>
                <a:schemeClr val="tx1"/>
              </a:solidFill>
              <a:latin typeface="Arial" pitchFamily="34" charset="0"/>
              <a:ea typeface="ＭＳ Ｐゴシック" pitchFamily="34" charset="-128"/>
              <a:cs typeface="+mn-cs"/>
            </a:defRPr>
          </a:lvl9pPr>
        </a:lstStyle>
        <a:p>
          <a:r>
            <a:rPr lang="en-ZA" sz="1200"/>
            <a:t>Score</a:t>
          </a:r>
          <a:endParaRPr lang="en-GB" sz="1200"/>
        </a:p>
      </xdr:txBody>
    </xdr:sp>
    <xdr:clientData/>
  </xdr:twoCellAnchor>
  <xdr:twoCellAnchor>
    <xdr:from>
      <xdr:col>10</xdr:col>
      <xdr:colOff>260972</xdr:colOff>
      <xdr:row>21</xdr:row>
      <xdr:rowOff>113955</xdr:rowOff>
    </xdr:from>
    <xdr:to>
      <xdr:col>10</xdr:col>
      <xdr:colOff>269703</xdr:colOff>
      <xdr:row>24</xdr:row>
      <xdr:rowOff>182965</xdr:rowOff>
    </xdr:to>
    <xdr:cxnSp macro="">
      <xdr:nvCxnSpPr>
        <xdr:cNvPr id="86" name="Straight Arrow Connector 85"/>
        <xdr:cNvCxnSpPr>
          <a:stCxn id="93" idx="2"/>
          <a:endCxn id="85" idx="0"/>
        </xdr:cNvCxnSpPr>
      </xdr:nvCxnSpPr>
      <xdr:spPr>
        <a:xfrm flipH="1">
          <a:off x="6918947" y="4476405"/>
          <a:ext cx="8731" cy="640510"/>
        </a:xfrm>
        <a:prstGeom prst="straightConnector1">
          <a:avLst/>
        </a:prstGeom>
        <a:ln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94146</xdr:colOff>
      <xdr:row>25</xdr:row>
      <xdr:rowOff>1990</xdr:rowOff>
    </xdr:from>
    <xdr:to>
      <xdr:col>15</xdr:col>
      <xdr:colOff>133834</xdr:colOff>
      <xdr:row>26</xdr:row>
      <xdr:rowOff>0</xdr:rowOff>
    </xdr:to>
    <xdr:sp macro="" textlink="">
      <xdr:nvSpPr>
        <xdr:cNvPr id="87" name="TextBox 50"/>
        <xdr:cNvSpPr txBox="1">
          <a:spLocks noChangeArrowheads="1"/>
        </xdr:cNvSpPr>
      </xdr:nvSpPr>
      <xdr:spPr bwMode="auto">
        <a:xfrm>
          <a:off x="9190521" y="5126440"/>
          <a:ext cx="649288" cy="277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>
          <a:spAutoFit/>
        </a:bodyPr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itchFamily="34" charset="0"/>
              <a:ea typeface="ＭＳ Ｐゴシック" pitchFamily="34" charset="-128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itchFamily="34" charset="0"/>
              <a:ea typeface="ＭＳ Ｐゴシック" pitchFamily="34" charset="-128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itchFamily="34" charset="0"/>
              <a:ea typeface="ＭＳ Ｐゴシック" pitchFamily="34" charset="-128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itchFamily="34" charset="0"/>
              <a:ea typeface="ＭＳ Ｐゴシック" pitchFamily="34" charset="-128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itchFamily="34" charset="0"/>
              <a:ea typeface="ＭＳ Ｐゴシック" pitchFamily="34" charset="-128"/>
              <a:cs typeface="+mn-cs"/>
            </a:defRPr>
          </a:lvl5pPr>
          <a:lvl6pPr marL="2286000" algn="l" defTabSz="914400" rtl="0" eaLnBrk="1" latinLnBrk="0" hangingPunct="1">
            <a:defRPr kern="1200">
              <a:solidFill>
                <a:schemeClr val="tx1"/>
              </a:solidFill>
              <a:latin typeface="Arial" pitchFamily="34" charset="0"/>
              <a:ea typeface="ＭＳ Ｐゴシック" pitchFamily="34" charset="-128"/>
              <a:cs typeface="+mn-cs"/>
            </a:defRPr>
          </a:lvl6pPr>
          <a:lvl7pPr marL="2743200" algn="l" defTabSz="914400" rtl="0" eaLnBrk="1" latinLnBrk="0" hangingPunct="1">
            <a:defRPr kern="1200">
              <a:solidFill>
                <a:schemeClr val="tx1"/>
              </a:solidFill>
              <a:latin typeface="Arial" pitchFamily="34" charset="0"/>
              <a:ea typeface="ＭＳ Ｐゴシック" pitchFamily="34" charset="-128"/>
              <a:cs typeface="+mn-cs"/>
            </a:defRPr>
          </a:lvl7pPr>
          <a:lvl8pPr marL="3200400" algn="l" defTabSz="914400" rtl="0" eaLnBrk="1" latinLnBrk="0" hangingPunct="1">
            <a:defRPr kern="1200">
              <a:solidFill>
                <a:schemeClr val="tx1"/>
              </a:solidFill>
              <a:latin typeface="Arial" pitchFamily="34" charset="0"/>
              <a:ea typeface="ＭＳ Ｐゴシック" pitchFamily="34" charset="-128"/>
              <a:cs typeface="+mn-cs"/>
            </a:defRPr>
          </a:lvl8pPr>
          <a:lvl9pPr marL="3657600" algn="l" defTabSz="914400" rtl="0" eaLnBrk="1" latinLnBrk="0" hangingPunct="1">
            <a:defRPr kern="1200">
              <a:solidFill>
                <a:schemeClr val="tx1"/>
              </a:solidFill>
              <a:latin typeface="Arial" pitchFamily="34" charset="0"/>
              <a:ea typeface="ＭＳ Ｐゴシック" pitchFamily="34" charset="-128"/>
              <a:cs typeface="+mn-cs"/>
            </a:defRPr>
          </a:lvl9pPr>
        </a:lstStyle>
        <a:p>
          <a:r>
            <a:rPr lang="en-ZA" sz="1200"/>
            <a:t>Score</a:t>
          </a:r>
          <a:endParaRPr lang="en-GB" sz="1200"/>
        </a:p>
      </xdr:txBody>
    </xdr:sp>
    <xdr:clientData/>
  </xdr:twoCellAnchor>
  <xdr:twoCellAnchor>
    <xdr:from>
      <xdr:col>14</xdr:col>
      <xdr:colOff>418790</xdr:colOff>
      <xdr:row>21</xdr:row>
      <xdr:rowOff>116290</xdr:rowOff>
    </xdr:from>
    <xdr:to>
      <xdr:col>14</xdr:col>
      <xdr:colOff>422034</xdr:colOff>
      <xdr:row>25</xdr:row>
      <xdr:rowOff>1990</xdr:rowOff>
    </xdr:to>
    <xdr:cxnSp macro="">
      <xdr:nvCxnSpPr>
        <xdr:cNvPr id="88" name="Straight Arrow Connector 87"/>
        <xdr:cNvCxnSpPr>
          <a:stCxn id="80" idx="2"/>
          <a:endCxn id="87" idx="0"/>
        </xdr:cNvCxnSpPr>
      </xdr:nvCxnSpPr>
      <xdr:spPr>
        <a:xfrm flipH="1">
          <a:off x="9515165" y="4478740"/>
          <a:ext cx="3244" cy="647700"/>
        </a:xfrm>
        <a:prstGeom prst="straightConnector1">
          <a:avLst/>
        </a:prstGeom>
        <a:ln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505309</xdr:colOff>
      <xdr:row>7</xdr:row>
      <xdr:rowOff>102842</xdr:rowOff>
    </xdr:from>
    <xdr:to>
      <xdr:col>12</xdr:col>
      <xdr:colOff>186360</xdr:colOff>
      <xdr:row>8</xdr:row>
      <xdr:rowOff>188567</xdr:rowOff>
    </xdr:to>
    <xdr:sp macro="" textlink="">
      <xdr:nvSpPr>
        <xdr:cNvPr id="89" name="TextBox 55"/>
        <xdr:cNvSpPr txBox="1">
          <a:spLocks noChangeArrowheads="1"/>
        </xdr:cNvSpPr>
      </xdr:nvSpPr>
      <xdr:spPr bwMode="auto">
        <a:xfrm>
          <a:off x="7210909" y="1464917"/>
          <a:ext cx="290651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>
          <a:spAutoFit/>
        </a:bodyPr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itchFamily="34" charset="0"/>
              <a:ea typeface="ＭＳ Ｐゴシック" pitchFamily="34" charset="-128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itchFamily="34" charset="0"/>
              <a:ea typeface="ＭＳ Ｐゴシック" pitchFamily="34" charset="-128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itchFamily="34" charset="0"/>
              <a:ea typeface="ＭＳ Ｐゴシック" pitchFamily="34" charset="-128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itchFamily="34" charset="0"/>
              <a:ea typeface="ＭＳ Ｐゴシック" pitchFamily="34" charset="-128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itchFamily="34" charset="0"/>
              <a:ea typeface="ＭＳ Ｐゴシック" pitchFamily="34" charset="-128"/>
              <a:cs typeface="+mn-cs"/>
            </a:defRPr>
          </a:lvl5pPr>
          <a:lvl6pPr marL="2286000" algn="l" defTabSz="914400" rtl="0" eaLnBrk="1" latinLnBrk="0" hangingPunct="1">
            <a:defRPr kern="1200">
              <a:solidFill>
                <a:schemeClr val="tx1"/>
              </a:solidFill>
              <a:latin typeface="Arial" pitchFamily="34" charset="0"/>
              <a:ea typeface="ＭＳ Ｐゴシック" pitchFamily="34" charset="-128"/>
              <a:cs typeface="+mn-cs"/>
            </a:defRPr>
          </a:lvl6pPr>
          <a:lvl7pPr marL="2743200" algn="l" defTabSz="914400" rtl="0" eaLnBrk="1" latinLnBrk="0" hangingPunct="1">
            <a:defRPr kern="1200">
              <a:solidFill>
                <a:schemeClr val="tx1"/>
              </a:solidFill>
              <a:latin typeface="Arial" pitchFamily="34" charset="0"/>
              <a:ea typeface="ＭＳ Ｐゴシック" pitchFamily="34" charset="-128"/>
              <a:cs typeface="+mn-cs"/>
            </a:defRPr>
          </a:lvl7pPr>
          <a:lvl8pPr marL="3200400" algn="l" defTabSz="914400" rtl="0" eaLnBrk="1" latinLnBrk="0" hangingPunct="1">
            <a:defRPr kern="1200">
              <a:solidFill>
                <a:schemeClr val="tx1"/>
              </a:solidFill>
              <a:latin typeface="Arial" pitchFamily="34" charset="0"/>
              <a:ea typeface="ＭＳ Ｐゴシック" pitchFamily="34" charset="-128"/>
              <a:cs typeface="+mn-cs"/>
            </a:defRPr>
          </a:lvl8pPr>
          <a:lvl9pPr marL="3657600" algn="l" defTabSz="914400" rtl="0" eaLnBrk="1" latinLnBrk="0" hangingPunct="1">
            <a:defRPr kern="1200">
              <a:solidFill>
                <a:schemeClr val="tx1"/>
              </a:solidFill>
              <a:latin typeface="Arial" pitchFamily="34" charset="0"/>
              <a:ea typeface="ＭＳ Ｐゴシック" pitchFamily="34" charset="-128"/>
              <a:cs typeface="+mn-cs"/>
            </a:defRPr>
          </a:lvl9pPr>
        </a:lstStyle>
        <a:p>
          <a:r>
            <a:rPr lang="en-ZA" sz="1200"/>
            <a:t>N</a:t>
          </a:r>
          <a:endParaRPr lang="en-GB" sz="1200"/>
        </a:p>
      </xdr:txBody>
    </xdr:sp>
    <xdr:clientData/>
  </xdr:twoCellAnchor>
  <xdr:twoCellAnchor>
    <xdr:from>
      <xdr:col>10</xdr:col>
      <xdr:colOff>305284</xdr:colOff>
      <xdr:row>12</xdr:row>
      <xdr:rowOff>13942</xdr:rowOff>
    </xdr:from>
    <xdr:to>
      <xdr:col>10</xdr:col>
      <xdr:colOff>595934</xdr:colOff>
      <xdr:row>13</xdr:row>
      <xdr:rowOff>99667</xdr:rowOff>
    </xdr:to>
    <xdr:sp macro="" textlink="">
      <xdr:nvSpPr>
        <xdr:cNvPr id="91" name="TextBox 57"/>
        <xdr:cNvSpPr txBox="1">
          <a:spLocks noChangeArrowheads="1"/>
        </xdr:cNvSpPr>
      </xdr:nvSpPr>
      <xdr:spPr bwMode="auto">
        <a:xfrm>
          <a:off x="6963259" y="2661892"/>
          <a:ext cx="29065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>
          <a:spAutoFit/>
        </a:bodyPr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itchFamily="34" charset="0"/>
              <a:ea typeface="ＭＳ Ｐゴシック" pitchFamily="34" charset="-128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itchFamily="34" charset="0"/>
              <a:ea typeface="ＭＳ Ｐゴシック" pitchFamily="34" charset="-128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itchFamily="34" charset="0"/>
              <a:ea typeface="ＭＳ Ｐゴシック" pitchFamily="34" charset="-128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itchFamily="34" charset="0"/>
              <a:ea typeface="ＭＳ Ｐゴシック" pitchFamily="34" charset="-128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itchFamily="34" charset="0"/>
              <a:ea typeface="ＭＳ Ｐゴシック" pitchFamily="34" charset="-128"/>
              <a:cs typeface="+mn-cs"/>
            </a:defRPr>
          </a:lvl5pPr>
          <a:lvl6pPr marL="2286000" algn="l" defTabSz="914400" rtl="0" eaLnBrk="1" latinLnBrk="0" hangingPunct="1">
            <a:defRPr kern="1200">
              <a:solidFill>
                <a:schemeClr val="tx1"/>
              </a:solidFill>
              <a:latin typeface="Arial" pitchFamily="34" charset="0"/>
              <a:ea typeface="ＭＳ Ｐゴシック" pitchFamily="34" charset="-128"/>
              <a:cs typeface="+mn-cs"/>
            </a:defRPr>
          </a:lvl6pPr>
          <a:lvl7pPr marL="2743200" algn="l" defTabSz="914400" rtl="0" eaLnBrk="1" latinLnBrk="0" hangingPunct="1">
            <a:defRPr kern="1200">
              <a:solidFill>
                <a:schemeClr val="tx1"/>
              </a:solidFill>
              <a:latin typeface="Arial" pitchFamily="34" charset="0"/>
              <a:ea typeface="ＭＳ Ｐゴシック" pitchFamily="34" charset="-128"/>
              <a:cs typeface="+mn-cs"/>
            </a:defRPr>
          </a:lvl7pPr>
          <a:lvl8pPr marL="3200400" algn="l" defTabSz="914400" rtl="0" eaLnBrk="1" latinLnBrk="0" hangingPunct="1">
            <a:defRPr kern="1200">
              <a:solidFill>
                <a:schemeClr val="tx1"/>
              </a:solidFill>
              <a:latin typeface="Arial" pitchFamily="34" charset="0"/>
              <a:ea typeface="ＭＳ Ｐゴシック" pitchFamily="34" charset="-128"/>
              <a:cs typeface="+mn-cs"/>
            </a:defRPr>
          </a:lvl8pPr>
          <a:lvl9pPr marL="3657600" algn="l" defTabSz="914400" rtl="0" eaLnBrk="1" latinLnBrk="0" hangingPunct="1">
            <a:defRPr kern="1200">
              <a:solidFill>
                <a:schemeClr val="tx1"/>
              </a:solidFill>
              <a:latin typeface="Arial" pitchFamily="34" charset="0"/>
              <a:ea typeface="ＭＳ Ｐゴシック" pitchFamily="34" charset="-128"/>
              <a:cs typeface="+mn-cs"/>
            </a:defRPr>
          </a:lvl9pPr>
        </a:lstStyle>
        <a:p>
          <a:r>
            <a:rPr lang="en-ZA" sz="1200"/>
            <a:t>Y</a:t>
          </a:r>
          <a:endParaRPr lang="en-GB" sz="1200"/>
        </a:p>
      </xdr:txBody>
    </xdr:sp>
    <xdr:clientData/>
  </xdr:twoCellAnchor>
  <xdr:twoCellAnchor>
    <xdr:from>
      <xdr:col>14</xdr:col>
      <xdr:colOff>521322</xdr:colOff>
      <xdr:row>12</xdr:row>
      <xdr:rowOff>13942</xdr:rowOff>
    </xdr:from>
    <xdr:to>
      <xdr:col>15</xdr:col>
      <xdr:colOff>195746</xdr:colOff>
      <xdr:row>13</xdr:row>
      <xdr:rowOff>99667</xdr:rowOff>
    </xdr:to>
    <xdr:sp macro="" textlink="">
      <xdr:nvSpPr>
        <xdr:cNvPr id="92" name="TextBox 58"/>
        <xdr:cNvSpPr txBox="1">
          <a:spLocks noChangeArrowheads="1"/>
        </xdr:cNvSpPr>
      </xdr:nvSpPr>
      <xdr:spPr bwMode="auto">
        <a:xfrm>
          <a:off x="9617697" y="2661892"/>
          <a:ext cx="284024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>
          <a:spAutoFit/>
        </a:bodyPr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itchFamily="34" charset="0"/>
              <a:ea typeface="ＭＳ Ｐゴシック" pitchFamily="34" charset="-128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itchFamily="34" charset="0"/>
              <a:ea typeface="ＭＳ Ｐゴシック" pitchFamily="34" charset="-128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itchFamily="34" charset="0"/>
              <a:ea typeface="ＭＳ Ｐゴシック" pitchFamily="34" charset="-128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itchFamily="34" charset="0"/>
              <a:ea typeface="ＭＳ Ｐゴシック" pitchFamily="34" charset="-128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itchFamily="34" charset="0"/>
              <a:ea typeface="ＭＳ Ｐゴシック" pitchFamily="34" charset="-128"/>
              <a:cs typeface="+mn-cs"/>
            </a:defRPr>
          </a:lvl5pPr>
          <a:lvl6pPr marL="2286000" algn="l" defTabSz="914400" rtl="0" eaLnBrk="1" latinLnBrk="0" hangingPunct="1">
            <a:defRPr kern="1200">
              <a:solidFill>
                <a:schemeClr val="tx1"/>
              </a:solidFill>
              <a:latin typeface="Arial" pitchFamily="34" charset="0"/>
              <a:ea typeface="ＭＳ Ｐゴシック" pitchFamily="34" charset="-128"/>
              <a:cs typeface="+mn-cs"/>
            </a:defRPr>
          </a:lvl6pPr>
          <a:lvl7pPr marL="2743200" algn="l" defTabSz="914400" rtl="0" eaLnBrk="1" latinLnBrk="0" hangingPunct="1">
            <a:defRPr kern="1200">
              <a:solidFill>
                <a:schemeClr val="tx1"/>
              </a:solidFill>
              <a:latin typeface="Arial" pitchFamily="34" charset="0"/>
              <a:ea typeface="ＭＳ Ｐゴシック" pitchFamily="34" charset="-128"/>
              <a:cs typeface="+mn-cs"/>
            </a:defRPr>
          </a:lvl7pPr>
          <a:lvl8pPr marL="3200400" algn="l" defTabSz="914400" rtl="0" eaLnBrk="1" latinLnBrk="0" hangingPunct="1">
            <a:defRPr kern="1200">
              <a:solidFill>
                <a:schemeClr val="tx1"/>
              </a:solidFill>
              <a:latin typeface="Arial" pitchFamily="34" charset="0"/>
              <a:ea typeface="ＭＳ Ｐゴシック" pitchFamily="34" charset="-128"/>
              <a:cs typeface="+mn-cs"/>
            </a:defRPr>
          </a:lvl8pPr>
          <a:lvl9pPr marL="3657600" algn="l" defTabSz="914400" rtl="0" eaLnBrk="1" latinLnBrk="0" hangingPunct="1">
            <a:defRPr kern="1200">
              <a:solidFill>
                <a:schemeClr val="tx1"/>
              </a:solidFill>
              <a:latin typeface="Arial" pitchFamily="34" charset="0"/>
              <a:ea typeface="ＭＳ Ｐゴシック" pitchFamily="34" charset="-128"/>
              <a:cs typeface="+mn-cs"/>
            </a:defRPr>
          </a:lvl9pPr>
        </a:lstStyle>
        <a:p>
          <a:r>
            <a:rPr lang="en-ZA" sz="1200"/>
            <a:t>Y</a:t>
          </a:r>
          <a:endParaRPr lang="en-GB" sz="1200"/>
        </a:p>
      </xdr:txBody>
    </xdr:sp>
    <xdr:clientData/>
  </xdr:twoCellAnchor>
  <xdr:twoCellAnchor>
    <xdr:from>
      <xdr:col>9</xdr:col>
      <xdr:colOff>338759</xdr:colOff>
      <xdr:row>18</xdr:row>
      <xdr:rowOff>182218</xdr:rowOff>
    </xdr:from>
    <xdr:to>
      <xdr:col>11</xdr:col>
      <xdr:colOff>200646</xdr:colOff>
      <xdr:row>21</xdr:row>
      <xdr:rowOff>113955</xdr:rowOff>
    </xdr:to>
    <xdr:sp macro="" textlink="">
      <xdr:nvSpPr>
        <xdr:cNvPr id="93" name="Flowchart: Process 92">
          <a:hlinkClick xmlns:r="http://schemas.openxmlformats.org/officeDocument/2006/relationships" r:id="rId1"/>
        </xdr:cNvPr>
        <xdr:cNvSpPr/>
      </xdr:nvSpPr>
      <xdr:spPr>
        <a:xfrm>
          <a:off x="6387134" y="3973168"/>
          <a:ext cx="1081087" cy="503237"/>
        </a:xfrm>
        <a:prstGeom prst="flowChartProcess">
          <a:avLst/>
        </a:prstGeom>
        <a:noFill/>
        <a:effectLst>
          <a:glow rad="228600">
            <a:schemeClr val="accent2">
              <a:satMod val="175000"/>
              <a:alpha val="40000"/>
            </a:schemeClr>
          </a:glow>
          <a:outerShdw blurRad="40000" dist="23000" dir="5400000" rotWithShape="0">
            <a:srgbClr val="000000">
              <a:alpha val="35000"/>
            </a:srgbClr>
          </a:outerShdw>
        </a:effectLst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wrap="square" anchor="ctr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defRPr/>
          </a:pPr>
          <a:r>
            <a:rPr lang="en-ZA" sz="1200">
              <a:solidFill>
                <a:schemeClr val="tx1"/>
              </a:solidFill>
            </a:rPr>
            <a:t>Calculator</a:t>
          </a:r>
          <a:endParaRPr lang="en-GB" sz="1200">
            <a:solidFill>
              <a:schemeClr val="tx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349313</xdr:colOff>
      <xdr:row>2</xdr:row>
      <xdr:rowOff>66675</xdr:rowOff>
    </xdr:to>
    <xdr:pic>
      <xdr:nvPicPr>
        <xdr:cNvPr id="20" name="Picture 19" descr="http://www.greenbusinessguide.co.za/wp-content/uploads/2011/07/GBC-logo1.gif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0" y="0"/>
          <a:ext cx="3161909" cy="790575"/>
        </a:xfrm>
        <a:prstGeom prst="rect">
          <a:avLst/>
        </a:prstGeom>
        <a:noFill/>
      </xdr:spPr>
    </xdr:pic>
    <xdr:clientData/>
  </xdr:twoCellAnchor>
  <xdr:twoCellAnchor editAs="oneCell">
    <xdr:from>
      <xdr:col>17</xdr:col>
      <xdr:colOff>380999</xdr:colOff>
      <xdr:row>0</xdr:row>
      <xdr:rowOff>53443</xdr:rowOff>
    </xdr:from>
    <xdr:to>
      <xdr:col>20</xdr:col>
      <xdr:colOff>461644</xdr:colOff>
      <xdr:row>3</xdr:row>
      <xdr:rowOff>107155</xdr:rowOff>
    </xdr:to>
    <xdr:pic>
      <xdr:nvPicPr>
        <xdr:cNvPr id="21" name="Picture 20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63312" y="53443"/>
          <a:ext cx="1902301" cy="97049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57150</xdr:rowOff>
    </xdr:from>
    <xdr:to>
      <xdr:col>1</xdr:col>
      <xdr:colOff>1121295</xdr:colOff>
      <xdr:row>3</xdr:row>
      <xdr:rowOff>166007</xdr:rowOff>
    </xdr:to>
    <xdr:pic>
      <xdr:nvPicPr>
        <xdr:cNvPr id="2" name="Picture 1" descr="http://www.greenbusinessguide.co.za/wp-content/uploads/2011/07/GBC-logo1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00" y="57150"/>
          <a:ext cx="2854845" cy="699407"/>
        </a:xfrm>
        <a:prstGeom prst="rect">
          <a:avLst/>
        </a:prstGeom>
        <a:noFill/>
      </xdr:spPr>
    </xdr:pic>
    <xdr:clientData/>
  </xdr:twoCellAnchor>
  <xdr:twoCellAnchor>
    <xdr:from>
      <xdr:col>5</xdr:col>
      <xdr:colOff>85725</xdr:colOff>
      <xdr:row>6</xdr:row>
      <xdr:rowOff>133350</xdr:rowOff>
    </xdr:from>
    <xdr:to>
      <xdr:col>7</xdr:col>
      <xdr:colOff>1476375</xdr:colOff>
      <xdr:row>18</xdr:row>
      <xdr:rowOff>38100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57150</xdr:rowOff>
    </xdr:from>
    <xdr:to>
      <xdr:col>1</xdr:col>
      <xdr:colOff>1121295</xdr:colOff>
      <xdr:row>3</xdr:row>
      <xdr:rowOff>166007</xdr:rowOff>
    </xdr:to>
    <xdr:pic>
      <xdr:nvPicPr>
        <xdr:cNvPr id="2" name="Picture 1" descr="http://www.greenbusinessguide.co.za/wp-content/uploads/2011/07/GBC-logo1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00" y="57150"/>
          <a:ext cx="2854845" cy="699407"/>
        </a:xfrm>
        <a:prstGeom prst="rect">
          <a:avLst/>
        </a:prstGeom>
        <a:noFill/>
      </xdr:spPr>
    </xdr:pic>
    <xdr:clientData/>
  </xdr:twoCellAnchor>
  <xdr:twoCellAnchor>
    <xdr:from>
      <xdr:col>5</xdr:col>
      <xdr:colOff>773906</xdr:colOff>
      <xdr:row>6</xdr:row>
      <xdr:rowOff>47625</xdr:rowOff>
    </xdr:from>
    <xdr:to>
      <xdr:col>7</xdr:col>
      <xdr:colOff>1490803</xdr:colOff>
      <xdr:row>18</xdr:row>
      <xdr:rowOff>152680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381000</xdr:colOff>
      <xdr:row>7</xdr:row>
      <xdr:rowOff>0</xdr:rowOff>
    </xdr:from>
    <xdr:to>
      <xdr:col>10</xdr:col>
      <xdr:colOff>9525</xdr:colOff>
      <xdr:row>37</xdr:row>
      <xdr:rowOff>95250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0" y="1362075"/>
          <a:ext cx="5724525" cy="581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352425</xdr:colOff>
      <xdr:row>0</xdr:row>
      <xdr:rowOff>152400</xdr:rowOff>
    </xdr:from>
    <xdr:to>
      <xdr:col>5</xdr:col>
      <xdr:colOff>159026</xdr:colOff>
      <xdr:row>4</xdr:row>
      <xdr:rowOff>68272</xdr:rowOff>
    </xdr:to>
    <xdr:pic>
      <xdr:nvPicPr>
        <xdr:cNvPr id="3" name="Picture 2" descr="http://www.greenbusinessguide.co.za/wp-content/uploads/2011/07/GBC-logo1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2425" y="152400"/>
          <a:ext cx="2854601" cy="696922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H160"/>
  <sheetViews>
    <sheetView topLeftCell="A20" workbookViewId="0">
      <selection activeCell="A24" sqref="A24:XFD24"/>
    </sheetView>
  </sheetViews>
  <sheetFormatPr defaultRowHeight="14.4" x14ac:dyDescent="0.3"/>
  <cols>
    <col min="1" max="1" width="57.5546875" bestFit="1" customWidth="1"/>
    <col min="3" max="3" width="12.6640625" customWidth="1"/>
    <col min="5" max="5" width="31.88671875" customWidth="1"/>
    <col min="6" max="6" width="12.33203125" customWidth="1"/>
    <col min="8" max="8" width="12.6640625" customWidth="1"/>
  </cols>
  <sheetData>
    <row r="1" spans="1:8" x14ac:dyDescent="0.3">
      <c r="A1" s="151" t="s">
        <v>111</v>
      </c>
      <c r="B1" s="151" t="s">
        <v>112</v>
      </c>
      <c r="C1" s="151" t="s">
        <v>113</v>
      </c>
      <c r="E1" s="151" t="s">
        <v>114</v>
      </c>
      <c r="F1" s="151"/>
      <c r="G1" s="151"/>
      <c r="H1" s="151"/>
    </row>
    <row r="2" spans="1:8" x14ac:dyDescent="0.3">
      <c r="A2" s="156" t="s">
        <v>118</v>
      </c>
      <c r="B2" s="167" t="str">
        <f>'ENE-2 SANS Input sheet'!H21</f>
        <v>0</v>
      </c>
      <c r="C2" s="151"/>
      <c r="E2" s="151"/>
      <c r="F2" s="24"/>
      <c r="G2" s="24"/>
      <c r="H2" s="24"/>
    </row>
    <row r="3" spans="1:8" x14ac:dyDescent="0.3">
      <c r="A3" s="156" t="s">
        <v>123</v>
      </c>
      <c r="B3" s="167">
        <f>'ENE-2 Historical Data Input'!H20</f>
        <v>0.1</v>
      </c>
      <c r="C3" s="151"/>
      <c r="E3" s="151"/>
      <c r="F3" s="24"/>
      <c r="G3" s="24"/>
      <c r="H3" s="24"/>
    </row>
    <row r="4" spans="1:8" x14ac:dyDescent="0.3">
      <c r="A4" s="151"/>
      <c r="B4" s="151"/>
      <c r="C4" s="151"/>
      <c r="E4" s="151"/>
      <c r="F4" s="24"/>
      <c r="G4" s="24"/>
      <c r="H4" s="24"/>
    </row>
    <row r="5" spans="1:8" x14ac:dyDescent="0.3">
      <c r="A5" s="168" t="s">
        <v>119</v>
      </c>
      <c r="B5" s="155" t="str">
        <f>'ENE-2 SANS Input sheet'!E21</f>
        <v xml:space="preserve"> </v>
      </c>
      <c r="C5" s="29"/>
      <c r="E5" s="154" t="s">
        <v>115</v>
      </c>
    </row>
    <row r="6" spans="1:8" x14ac:dyDescent="0.3">
      <c r="A6" s="152" t="s">
        <v>120</v>
      </c>
      <c r="B6" s="158" t="str">
        <f>'ENE-2 SANS Input sheet'!E22</f>
        <v/>
      </c>
      <c r="C6" s="29"/>
    </row>
    <row r="7" spans="1:8" x14ac:dyDescent="0.3">
      <c r="B7" s="157"/>
      <c r="C7" s="29"/>
    </row>
    <row r="8" spans="1:8" x14ac:dyDescent="0.3">
      <c r="A8" s="153" t="s">
        <v>124</v>
      </c>
      <c r="B8" s="157" t="str">
        <f>'ENE-2 SANS Input sheet'!H31</f>
        <v/>
      </c>
      <c r="C8" s="29"/>
      <c r="E8" s="154" t="s">
        <v>116</v>
      </c>
    </row>
    <row r="9" spans="1:8" x14ac:dyDescent="0.3">
      <c r="A9" s="153" t="s">
        <v>125</v>
      </c>
      <c r="B9" s="157" t="str">
        <f>'ENE-2 SANS Input sheet'!H32</f>
        <v/>
      </c>
      <c r="C9" s="29"/>
    </row>
    <row r="10" spans="1:8" x14ac:dyDescent="0.3">
      <c r="A10" s="153" t="s">
        <v>126</v>
      </c>
      <c r="B10" s="157" t="str">
        <f>'ENE-2 SANS Input sheet'!H33</f>
        <v/>
      </c>
      <c r="C10" s="29"/>
    </row>
    <row r="11" spans="1:8" x14ac:dyDescent="0.3">
      <c r="A11" s="153" t="s">
        <v>127</v>
      </c>
      <c r="B11" s="157" t="str">
        <f>'ENE-2 SANS Input sheet'!H34</f>
        <v/>
      </c>
      <c r="C11" s="29"/>
    </row>
    <row r="12" spans="1:8" x14ac:dyDescent="0.3">
      <c r="A12" s="153" t="s">
        <v>128</v>
      </c>
      <c r="B12" s="157" t="str">
        <f>'ENE-2 SANS Input sheet'!H35</f>
        <v/>
      </c>
      <c r="C12" s="29"/>
    </row>
    <row r="13" spans="1:8" x14ac:dyDescent="0.3">
      <c r="A13" s="153" t="s">
        <v>129</v>
      </c>
      <c r="B13" s="157" t="str">
        <f>'ENE-2 SANS Input sheet'!H36</f>
        <v/>
      </c>
      <c r="C13" s="29"/>
    </row>
    <row r="14" spans="1:8" x14ac:dyDescent="0.3">
      <c r="A14" s="153" t="s">
        <v>130</v>
      </c>
      <c r="B14" s="157" t="str">
        <f>'ENE-2 SANS Input sheet'!H37</f>
        <v/>
      </c>
      <c r="C14" s="29"/>
    </row>
    <row r="15" spans="1:8" x14ac:dyDescent="0.3">
      <c r="A15" s="153" t="s">
        <v>131</v>
      </c>
      <c r="B15" s="157" t="str">
        <f>'ENE-2 SANS Input sheet'!H38</f>
        <v/>
      </c>
      <c r="C15" s="29"/>
    </row>
    <row r="16" spans="1:8" x14ac:dyDescent="0.3">
      <c r="A16" s="153" t="s">
        <v>132</v>
      </c>
      <c r="B16" s="157" t="str">
        <f>'ENE-2 SANS Input sheet'!H39</f>
        <v/>
      </c>
      <c r="C16" s="29"/>
    </row>
    <row r="17" spans="1:5" x14ac:dyDescent="0.3">
      <c r="A17" s="153" t="s">
        <v>133</v>
      </c>
      <c r="B17" s="157" t="str">
        <f>'ENE-2 SANS Input sheet'!H40</f>
        <v/>
      </c>
      <c r="C17" s="29"/>
    </row>
    <row r="18" spans="1:5" x14ac:dyDescent="0.3">
      <c r="A18" s="153" t="s">
        <v>134</v>
      </c>
      <c r="B18" s="157" t="str">
        <f>'ENE-2 SANS Input sheet'!H41</f>
        <v/>
      </c>
      <c r="C18" s="29"/>
    </row>
    <row r="19" spans="1:5" x14ac:dyDescent="0.3">
      <c r="A19" s="153" t="s">
        <v>135</v>
      </c>
      <c r="B19" s="157" t="str">
        <f>'ENE-2 SANS Input sheet'!H42</f>
        <v/>
      </c>
      <c r="C19" s="29"/>
    </row>
    <row r="20" spans="1:5" x14ac:dyDescent="0.3">
      <c r="B20" s="166"/>
    </row>
    <row r="21" spans="1:5" x14ac:dyDescent="0.3">
      <c r="B21" s="166"/>
      <c r="E21" s="151" t="s">
        <v>117</v>
      </c>
    </row>
    <row r="22" spans="1:5" x14ac:dyDescent="0.3">
      <c r="A22" s="168" t="s">
        <v>121</v>
      </c>
      <c r="B22" s="155" t="str">
        <f>'ENE-2 Historical Data Input'!E20</f>
        <v xml:space="preserve"> </v>
      </c>
      <c r="C22" s="29"/>
      <c r="E22" s="154" t="s">
        <v>115</v>
      </c>
    </row>
    <row r="23" spans="1:5" x14ac:dyDescent="0.3">
      <c r="A23" s="152" t="s">
        <v>122</v>
      </c>
      <c r="B23" s="158" t="str">
        <f>'ENE-2 Historical Data Input'!E21</f>
        <v>0%</v>
      </c>
      <c r="C23" s="29"/>
    </row>
    <row r="24" spans="1:5" x14ac:dyDescent="0.3">
      <c r="B24" s="157"/>
      <c r="C24" s="29"/>
      <c r="E24" s="154" t="s">
        <v>116</v>
      </c>
    </row>
    <row r="25" spans="1:5" x14ac:dyDescent="0.3">
      <c r="A25" s="153" t="s">
        <v>136</v>
      </c>
      <c r="B25" s="157" t="str">
        <f>'ENE-2 Historical Data Input'!H30</f>
        <v/>
      </c>
      <c r="C25" s="29"/>
    </row>
    <row r="26" spans="1:5" x14ac:dyDescent="0.3">
      <c r="A26" s="153" t="s">
        <v>137</v>
      </c>
      <c r="B26" s="157" t="str">
        <f>'ENE-2 Historical Data Input'!H31</f>
        <v/>
      </c>
      <c r="C26" s="29"/>
    </row>
    <row r="27" spans="1:5" x14ac:dyDescent="0.3">
      <c r="A27" s="153" t="s">
        <v>138</v>
      </c>
      <c r="B27" s="157" t="str">
        <f>'ENE-2 Historical Data Input'!H32</f>
        <v/>
      </c>
      <c r="C27" s="29"/>
    </row>
    <row r="28" spans="1:5" x14ac:dyDescent="0.3">
      <c r="A28" s="153" t="s">
        <v>139</v>
      </c>
      <c r="B28" s="157" t="str">
        <f>'ENE-2 Historical Data Input'!H33</f>
        <v/>
      </c>
      <c r="C28" s="29"/>
    </row>
    <row r="29" spans="1:5" x14ac:dyDescent="0.3">
      <c r="A29" s="153" t="s">
        <v>140</v>
      </c>
      <c r="B29" s="157" t="str">
        <f>'ENE-2 Historical Data Input'!H34</f>
        <v/>
      </c>
      <c r="C29" s="29"/>
    </row>
    <row r="30" spans="1:5" x14ac:dyDescent="0.3">
      <c r="A30" s="153" t="s">
        <v>141</v>
      </c>
      <c r="B30" s="157" t="str">
        <f>'ENE-2 Historical Data Input'!H35</f>
        <v/>
      </c>
      <c r="C30" s="29"/>
    </row>
    <row r="31" spans="1:5" x14ac:dyDescent="0.3">
      <c r="A31" s="153" t="s">
        <v>142</v>
      </c>
      <c r="B31" s="157" t="str">
        <f>'ENE-2 Historical Data Input'!H36</f>
        <v/>
      </c>
      <c r="C31" s="29"/>
    </row>
    <row r="32" spans="1:5" x14ac:dyDescent="0.3">
      <c r="A32" s="153" t="s">
        <v>143</v>
      </c>
      <c r="B32" s="157" t="str">
        <f>'ENE-2 Historical Data Input'!H37</f>
        <v/>
      </c>
      <c r="C32" s="29"/>
    </row>
    <row r="33" spans="1:3" x14ac:dyDescent="0.3">
      <c r="A33" s="153" t="s">
        <v>144</v>
      </c>
      <c r="B33" s="157" t="str">
        <f>'ENE-2 Historical Data Input'!H38</f>
        <v/>
      </c>
      <c r="C33" s="29"/>
    </row>
    <row r="34" spans="1:3" x14ac:dyDescent="0.3">
      <c r="A34" s="153" t="s">
        <v>145</v>
      </c>
      <c r="B34" s="157" t="str">
        <f>'ENE-2 Historical Data Input'!H39</f>
        <v/>
      </c>
      <c r="C34" s="29"/>
    </row>
    <row r="35" spans="1:3" x14ac:dyDescent="0.3">
      <c r="A35" s="153" t="s">
        <v>146</v>
      </c>
      <c r="B35" s="157" t="str">
        <f>'ENE-2 Historical Data Input'!H40</f>
        <v/>
      </c>
      <c r="C35" s="29"/>
    </row>
    <row r="36" spans="1:3" x14ac:dyDescent="0.3">
      <c r="A36" s="153" t="s">
        <v>147</v>
      </c>
      <c r="B36" s="157" t="str">
        <f>'ENE-2 Historical Data Input'!H41</f>
        <v/>
      </c>
      <c r="C36" s="29"/>
    </row>
    <row r="54" spans="1:8" x14ac:dyDescent="0.3">
      <c r="A54" s="7"/>
      <c r="B54" s="7"/>
      <c r="C54" s="7"/>
      <c r="F54" s="7"/>
      <c r="G54" s="7"/>
      <c r="H54" s="7"/>
    </row>
    <row r="55" spans="1:8" x14ac:dyDescent="0.3">
      <c r="A55" s="7"/>
      <c r="B55" s="7"/>
      <c r="C55" s="7"/>
      <c r="F55" s="7"/>
      <c r="G55" s="7"/>
      <c r="H55" s="7"/>
    </row>
    <row r="56" spans="1:8" x14ac:dyDescent="0.3">
      <c r="A56" s="7"/>
      <c r="B56" s="7"/>
      <c r="C56" s="7"/>
      <c r="F56" s="7"/>
      <c r="G56" s="7"/>
      <c r="H56" s="7"/>
    </row>
    <row r="57" spans="1:8" x14ac:dyDescent="0.3">
      <c r="A57" s="7"/>
      <c r="B57" s="7"/>
      <c r="C57" s="7"/>
      <c r="F57" s="7"/>
      <c r="G57" s="7"/>
      <c r="H57" s="7"/>
    </row>
    <row r="58" spans="1:8" x14ac:dyDescent="0.3">
      <c r="A58" s="7"/>
      <c r="B58" s="7"/>
      <c r="C58" s="7"/>
      <c r="F58" s="7"/>
      <c r="G58" s="7"/>
      <c r="H58" s="7"/>
    </row>
    <row r="59" spans="1:8" x14ac:dyDescent="0.3">
      <c r="A59" s="7"/>
      <c r="B59" s="7"/>
      <c r="C59" s="7"/>
      <c r="F59" s="7"/>
      <c r="G59" s="7"/>
      <c r="H59" s="7"/>
    </row>
    <row r="60" spans="1:8" x14ac:dyDescent="0.3">
      <c r="A60" s="7"/>
      <c r="B60" s="7"/>
      <c r="C60" s="7"/>
      <c r="F60" s="7"/>
      <c r="G60" s="7"/>
      <c r="H60" s="7"/>
    </row>
    <row r="61" spans="1:8" x14ac:dyDescent="0.3">
      <c r="A61" s="7"/>
      <c r="B61" s="7"/>
      <c r="C61" s="7"/>
      <c r="F61" s="7"/>
      <c r="G61" s="7"/>
      <c r="H61" s="7"/>
    </row>
    <row r="62" spans="1:8" x14ac:dyDescent="0.3">
      <c r="A62" s="7"/>
      <c r="B62" s="7"/>
      <c r="C62" s="7"/>
      <c r="F62" s="7"/>
      <c r="G62" s="7"/>
      <c r="H62" s="7"/>
    </row>
    <row r="63" spans="1:8" x14ac:dyDescent="0.3">
      <c r="A63" s="7"/>
      <c r="B63" s="7"/>
      <c r="C63" s="7"/>
      <c r="F63" s="7"/>
      <c r="G63" s="7"/>
      <c r="H63" s="7"/>
    </row>
    <row r="64" spans="1:8" x14ac:dyDescent="0.3">
      <c r="A64" s="7"/>
      <c r="B64" s="7"/>
      <c r="C64" s="7"/>
      <c r="F64" s="7"/>
      <c r="G64" s="7"/>
      <c r="H64" s="7"/>
    </row>
    <row r="65" spans="1:8" x14ac:dyDescent="0.3">
      <c r="A65" s="7"/>
      <c r="B65" s="7"/>
      <c r="C65" s="7"/>
      <c r="F65" s="7"/>
      <c r="G65" s="7"/>
      <c r="H65" s="7"/>
    </row>
    <row r="66" spans="1:8" x14ac:dyDescent="0.3">
      <c r="A66" s="7"/>
      <c r="B66" s="7"/>
      <c r="C66" s="7"/>
      <c r="F66" s="7"/>
      <c r="G66" s="7"/>
      <c r="H66" s="7"/>
    </row>
    <row r="67" spans="1:8" x14ac:dyDescent="0.3">
      <c r="A67" s="7"/>
      <c r="B67" s="7"/>
      <c r="C67" s="7"/>
      <c r="F67" s="7"/>
      <c r="G67" s="7"/>
      <c r="H67" s="7"/>
    </row>
    <row r="68" spans="1:8" x14ac:dyDescent="0.3">
      <c r="A68" s="7"/>
      <c r="B68" s="7"/>
      <c r="C68" s="7"/>
      <c r="F68" s="7"/>
      <c r="G68" s="7"/>
      <c r="H68" s="7"/>
    </row>
    <row r="69" spans="1:8" x14ac:dyDescent="0.3">
      <c r="A69" s="7"/>
      <c r="B69" s="7"/>
      <c r="C69" s="7"/>
      <c r="F69" s="7"/>
      <c r="G69" s="7"/>
      <c r="H69" s="7"/>
    </row>
    <row r="70" spans="1:8" x14ac:dyDescent="0.3">
      <c r="A70" s="7"/>
      <c r="B70" s="7"/>
      <c r="C70" s="7"/>
      <c r="F70" s="7"/>
      <c r="G70" s="7"/>
      <c r="H70" s="7"/>
    </row>
    <row r="71" spans="1:8" x14ac:dyDescent="0.3">
      <c r="A71" s="7"/>
      <c r="B71" s="7"/>
      <c r="C71" s="7"/>
      <c r="F71" s="7"/>
      <c r="G71" s="7"/>
      <c r="H71" s="7"/>
    </row>
    <row r="72" spans="1:8" x14ac:dyDescent="0.3">
      <c r="A72" s="7"/>
      <c r="B72" s="7"/>
      <c r="C72" s="7"/>
      <c r="F72" s="7"/>
      <c r="G72" s="7"/>
      <c r="H72" s="7"/>
    </row>
    <row r="73" spans="1:8" x14ac:dyDescent="0.3">
      <c r="A73" s="7"/>
      <c r="B73" s="7"/>
      <c r="C73" s="7"/>
      <c r="F73" s="7"/>
      <c r="G73" s="7"/>
      <c r="H73" s="7"/>
    </row>
    <row r="74" spans="1:8" x14ac:dyDescent="0.3">
      <c r="A74" s="7"/>
      <c r="B74" s="7"/>
      <c r="C74" s="7"/>
      <c r="F74" s="7"/>
      <c r="G74" s="7"/>
      <c r="H74" s="7"/>
    </row>
    <row r="75" spans="1:8" x14ac:dyDescent="0.3">
      <c r="A75" s="7"/>
      <c r="B75" s="7"/>
      <c r="C75" s="7"/>
      <c r="F75" s="7"/>
      <c r="G75" s="7"/>
      <c r="H75" s="7"/>
    </row>
    <row r="76" spans="1:8" x14ac:dyDescent="0.3">
      <c r="A76" s="7"/>
      <c r="B76" s="7"/>
      <c r="C76" s="7"/>
      <c r="F76" s="7"/>
      <c r="G76" s="7"/>
      <c r="H76" s="7"/>
    </row>
    <row r="77" spans="1:8" x14ac:dyDescent="0.3">
      <c r="A77" s="7"/>
      <c r="B77" s="7"/>
      <c r="C77" s="7"/>
      <c r="F77" s="7"/>
      <c r="G77" s="7"/>
      <c r="H77" s="7"/>
    </row>
    <row r="78" spans="1:8" x14ac:dyDescent="0.3">
      <c r="A78" s="7"/>
      <c r="B78" s="7"/>
      <c r="C78" s="7"/>
      <c r="F78" s="7"/>
      <c r="G78" s="7"/>
      <c r="H78" s="7"/>
    </row>
    <row r="79" spans="1:8" x14ac:dyDescent="0.3">
      <c r="A79" s="7"/>
      <c r="B79" s="7"/>
      <c r="C79" s="7"/>
      <c r="F79" s="7"/>
      <c r="G79" s="7"/>
      <c r="H79" s="7"/>
    </row>
    <row r="80" spans="1:8" x14ac:dyDescent="0.3">
      <c r="A80" s="7"/>
      <c r="B80" s="7"/>
      <c r="C80" s="7"/>
      <c r="F80" s="7"/>
      <c r="G80" s="7"/>
      <c r="H80" s="7"/>
    </row>
    <row r="81" spans="1:8" x14ac:dyDescent="0.3">
      <c r="A81" s="7"/>
      <c r="B81" s="7"/>
      <c r="C81" s="7"/>
      <c r="F81" s="7"/>
      <c r="G81" s="7"/>
      <c r="H81" s="7"/>
    </row>
    <row r="82" spans="1:8" x14ac:dyDescent="0.3">
      <c r="A82" s="159"/>
      <c r="B82" s="161"/>
      <c r="C82" s="7"/>
      <c r="F82" s="160"/>
      <c r="G82" s="161"/>
      <c r="H82" s="7"/>
    </row>
    <row r="83" spans="1:8" x14ac:dyDescent="0.3">
      <c r="A83" s="159"/>
      <c r="B83" s="161"/>
      <c r="C83" s="7"/>
      <c r="F83" s="160"/>
      <c r="G83" s="161"/>
      <c r="H83" s="7"/>
    </row>
    <row r="84" spans="1:8" x14ac:dyDescent="0.3">
      <c r="A84" s="159"/>
      <c r="B84" s="161"/>
      <c r="C84" s="7"/>
      <c r="F84" s="160"/>
      <c r="G84" s="161"/>
      <c r="H84" s="7"/>
    </row>
    <row r="85" spans="1:8" x14ac:dyDescent="0.3">
      <c r="A85" s="159"/>
      <c r="B85" s="161"/>
      <c r="C85" s="7"/>
      <c r="F85" s="160"/>
      <c r="G85" s="161"/>
      <c r="H85" s="7"/>
    </row>
    <row r="86" spans="1:8" x14ac:dyDescent="0.3">
      <c r="A86" s="159"/>
      <c r="B86" s="161"/>
      <c r="C86" s="7"/>
      <c r="F86" s="160"/>
      <c r="G86" s="161"/>
      <c r="H86" s="7"/>
    </row>
    <row r="87" spans="1:8" x14ac:dyDescent="0.3">
      <c r="A87" s="159"/>
      <c r="B87" s="161"/>
      <c r="C87" s="7"/>
      <c r="F87" s="160"/>
      <c r="G87" s="161"/>
      <c r="H87" s="7"/>
    </row>
    <row r="88" spans="1:8" x14ac:dyDescent="0.3">
      <c r="A88" s="159"/>
      <c r="B88" s="161"/>
      <c r="C88" s="7"/>
      <c r="F88" s="160"/>
      <c r="G88" s="161"/>
      <c r="H88" s="7"/>
    </row>
    <row r="89" spans="1:8" x14ac:dyDescent="0.3">
      <c r="A89" s="159"/>
      <c r="B89" s="161"/>
      <c r="C89" s="7"/>
      <c r="F89" s="160"/>
      <c r="G89" s="161"/>
      <c r="H89" s="7"/>
    </row>
    <row r="90" spans="1:8" x14ac:dyDescent="0.3">
      <c r="A90" s="159"/>
      <c r="B90" s="161"/>
      <c r="C90" s="7"/>
      <c r="F90" s="160"/>
      <c r="G90" s="161"/>
      <c r="H90" s="7"/>
    </row>
    <row r="91" spans="1:8" x14ac:dyDescent="0.3">
      <c r="A91" s="159"/>
      <c r="B91" s="161"/>
      <c r="C91" s="7"/>
      <c r="F91" s="160"/>
      <c r="G91" s="161"/>
      <c r="H91" s="7"/>
    </row>
    <row r="92" spans="1:8" x14ac:dyDescent="0.3">
      <c r="A92" s="159"/>
      <c r="B92" s="161"/>
      <c r="C92" s="7"/>
      <c r="F92" s="160"/>
      <c r="G92" s="161"/>
      <c r="H92" s="7"/>
    </row>
    <row r="93" spans="1:8" x14ac:dyDescent="0.3">
      <c r="A93" s="159"/>
      <c r="B93" s="161"/>
      <c r="C93" s="7"/>
      <c r="F93" s="160"/>
      <c r="G93" s="161"/>
      <c r="H93" s="7"/>
    </row>
    <row r="94" spans="1:8" x14ac:dyDescent="0.3">
      <c r="A94" s="7"/>
      <c r="B94" s="7"/>
      <c r="C94" s="7"/>
      <c r="F94" s="7"/>
      <c r="G94" s="7"/>
      <c r="H94" s="7"/>
    </row>
    <row r="95" spans="1:8" x14ac:dyDescent="0.3">
      <c r="A95" s="24"/>
      <c r="B95" s="7"/>
      <c r="C95" s="7"/>
      <c r="F95" s="7"/>
      <c r="G95" s="7"/>
      <c r="H95" s="7"/>
    </row>
    <row r="96" spans="1:8" x14ac:dyDescent="0.3">
      <c r="A96" s="42"/>
      <c r="B96" s="160"/>
      <c r="C96" s="7"/>
      <c r="F96" s="160"/>
      <c r="G96" s="160"/>
      <c r="H96" s="7"/>
    </row>
    <row r="97" spans="1:8" x14ac:dyDescent="0.3">
      <c r="A97" s="162"/>
      <c r="B97" s="160"/>
      <c r="C97" s="7"/>
      <c r="F97" s="160"/>
      <c r="G97" s="160"/>
      <c r="H97" s="7"/>
    </row>
    <row r="98" spans="1:8" x14ac:dyDescent="0.3">
      <c r="A98" s="163"/>
      <c r="B98" s="160"/>
      <c r="C98" s="7"/>
      <c r="F98" s="160"/>
      <c r="G98" s="160"/>
      <c r="H98" s="7"/>
    </row>
    <row r="99" spans="1:8" x14ac:dyDescent="0.3">
      <c r="A99" s="159"/>
      <c r="B99" s="160"/>
      <c r="C99" s="7"/>
      <c r="F99" s="160"/>
      <c r="G99" s="160"/>
      <c r="H99" s="7"/>
    </row>
    <row r="100" spans="1:8" x14ac:dyDescent="0.3">
      <c r="A100" s="47"/>
      <c r="B100" s="160"/>
      <c r="C100" s="7"/>
      <c r="F100" s="160"/>
      <c r="G100" s="160"/>
      <c r="H100" s="7"/>
    </row>
    <row r="101" spans="1:8" x14ac:dyDescent="0.3">
      <c r="A101" s="159"/>
      <c r="B101" s="160"/>
      <c r="C101" s="7"/>
      <c r="F101" s="160"/>
      <c r="G101" s="160"/>
      <c r="H101" s="7"/>
    </row>
    <row r="102" spans="1:8" x14ac:dyDescent="0.3">
      <c r="A102" s="159"/>
      <c r="B102" s="160"/>
      <c r="C102" s="7"/>
      <c r="F102" s="160"/>
      <c r="G102" s="160"/>
      <c r="H102" s="7"/>
    </row>
    <row r="103" spans="1:8" x14ac:dyDescent="0.3">
      <c r="A103" s="162"/>
      <c r="B103" s="160"/>
      <c r="C103" s="7"/>
      <c r="F103" s="160"/>
      <c r="G103" s="160"/>
      <c r="H103" s="7"/>
    </row>
    <row r="104" spans="1:8" x14ac:dyDescent="0.3">
      <c r="A104" s="162"/>
      <c r="B104" s="160"/>
      <c r="C104" s="7"/>
      <c r="F104" s="160"/>
      <c r="G104" s="160"/>
      <c r="H104" s="7"/>
    </row>
    <row r="105" spans="1:8" x14ac:dyDescent="0.3">
      <c r="A105" s="162"/>
      <c r="B105" s="164"/>
      <c r="C105" s="7"/>
      <c r="F105" s="160"/>
      <c r="G105" s="164"/>
      <c r="H105" s="7"/>
    </row>
    <row r="106" spans="1:8" x14ac:dyDescent="0.3">
      <c r="A106" s="165"/>
      <c r="B106" s="7"/>
      <c r="C106" s="7"/>
      <c r="F106" s="160"/>
      <c r="G106" s="7"/>
      <c r="H106" s="7"/>
    </row>
    <row r="107" spans="1:8" x14ac:dyDescent="0.3">
      <c r="A107" s="159"/>
      <c r="B107" s="161"/>
      <c r="C107" s="7"/>
      <c r="F107" s="160"/>
      <c r="G107" s="161"/>
      <c r="H107" s="7"/>
    </row>
    <row r="108" spans="1:8" x14ac:dyDescent="0.3">
      <c r="A108" s="159"/>
      <c r="B108" s="161"/>
      <c r="C108" s="7"/>
      <c r="F108" s="160"/>
      <c r="G108" s="161"/>
      <c r="H108" s="7"/>
    </row>
    <row r="109" spans="1:8" x14ac:dyDescent="0.3">
      <c r="A109" s="159"/>
      <c r="B109" s="161"/>
      <c r="C109" s="7"/>
      <c r="F109" s="160"/>
      <c r="G109" s="161"/>
      <c r="H109" s="7"/>
    </row>
    <row r="110" spans="1:8" x14ac:dyDescent="0.3">
      <c r="A110" s="159"/>
      <c r="B110" s="161"/>
      <c r="C110" s="7"/>
      <c r="F110" s="160"/>
      <c r="G110" s="161"/>
      <c r="H110" s="7"/>
    </row>
    <row r="111" spans="1:8" x14ac:dyDescent="0.3">
      <c r="A111" s="159"/>
      <c r="B111" s="161"/>
      <c r="C111" s="7"/>
      <c r="F111" s="160"/>
      <c r="G111" s="161"/>
      <c r="H111" s="7"/>
    </row>
    <row r="112" spans="1:8" x14ac:dyDescent="0.3">
      <c r="A112" s="159"/>
      <c r="B112" s="161"/>
      <c r="C112" s="7"/>
      <c r="F112" s="160"/>
      <c r="G112" s="161"/>
      <c r="H112" s="7"/>
    </row>
    <row r="113" spans="1:8" x14ac:dyDescent="0.3">
      <c r="A113" s="159"/>
      <c r="B113" s="161"/>
      <c r="C113" s="7"/>
      <c r="F113" s="160"/>
      <c r="G113" s="161"/>
      <c r="H113" s="7"/>
    </row>
    <row r="114" spans="1:8" x14ac:dyDescent="0.3">
      <c r="A114" s="159"/>
      <c r="B114" s="161"/>
      <c r="C114" s="7"/>
      <c r="F114" s="160"/>
      <c r="G114" s="161"/>
      <c r="H114" s="7"/>
    </row>
    <row r="115" spans="1:8" x14ac:dyDescent="0.3">
      <c r="A115" s="159"/>
      <c r="B115" s="161"/>
      <c r="C115" s="7"/>
      <c r="F115" s="160"/>
      <c r="G115" s="161"/>
      <c r="H115" s="7"/>
    </row>
    <row r="116" spans="1:8" x14ac:dyDescent="0.3">
      <c r="A116" s="159"/>
      <c r="B116" s="161"/>
      <c r="C116" s="7"/>
      <c r="F116" s="160"/>
      <c r="G116" s="161"/>
      <c r="H116" s="7"/>
    </row>
    <row r="117" spans="1:8" x14ac:dyDescent="0.3">
      <c r="A117" s="159"/>
      <c r="B117" s="161"/>
      <c r="C117" s="7"/>
      <c r="F117" s="160"/>
      <c r="G117" s="161"/>
      <c r="H117" s="7"/>
    </row>
    <row r="118" spans="1:8" x14ac:dyDescent="0.3">
      <c r="A118" s="159"/>
      <c r="B118" s="161"/>
      <c r="C118" s="7"/>
      <c r="F118" s="160"/>
      <c r="G118" s="161"/>
      <c r="H118" s="7"/>
    </row>
    <row r="119" spans="1:8" x14ac:dyDescent="0.3">
      <c r="A119" s="159"/>
      <c r="B119" s="161"/>
      <c r="C119" s="7"/>
      <c r="F119" s="160"/>
      <c r="G119" s="161"/>
      <c r="H119" s="7"/>
    </row>
    <row r="120" spans="1:8" x14ac:dyDescent="0.3">
      <c r="A120" s="159"/>
      <c r="B120" s="161"/>
      <c r="C120" s="7"/>
      <c r="F120" s="160"/>
      <c r="G120" s="161"/>
      <c r="H120" s="7"/>
    </row>
    <row r="121" spans="1:8" x14ac:dyDescent="0.3">
      <c r="A121" s="159"/>
      <c r="B121" s="161"/>
      <c r="C121" s="7"/>
      <c r="F121" s="160"/>
      <c r="G121" s="161"/>
      <c r="H121" s="7"/>
    </row>
    <row r="122" spans="1:8" x14ac:dyDescent="0.3">
      <c r="A122" s="159"/>
      <c r="B122" s="161"/>
      <c r="C122" s="7"/>
      <c r="F122" s="160"/>
      <c r="G122" s="161"/>
      <c r="H122" s="7"/>
    </row>
    <row r="123" spans="1:8" x14ac:dyDescent="0.3">
      <c r="A123" s="159"/>
      <c r="B123" s="161"/>
      <c r="C123" s="7"/>
      <c r="F123" s="160"/>
      <c r="G123" s="161"/>
      <c r="H123" s="7"/>
    </row>
    <row r="124" spans="1:8" x14ac:dyDescent="0.3">
      <c r="A124" s="159"/>
      <c r="B124" s="161"/>
      <c r="C124" s="7"/>
      <c r="F124" s="160"/>
      <c r="G124" s="161"/>
      <c r="H124" s="7"/>
    </row>
    <row r="125" spans="1:8" x14ac:dyDescent="0.3">
      <c r="A125" s="159"/>
      <c r="B125" s="161"/>
      <c r="C125" s="7"/>
      <c r="F125" s="160"/>
      <c r="G125" s="161"/>
      <c r="H125" s="7"/>
    </row>
    <row r="126" spans="1:8" x14ac:dyDescent="0.3">
      <c r="A126" s="159"/>
      <c r="B126" s="161"/>
      <c r="C126" s="7"/>
      <c r="F126" s="160"/>
      <c r="G126" s="161"/>
      <c r="H126" s="7"/>
    </row>
    <row r="127" spans="1:8" x14ac:dyDescent="0.3">
      <c r="A127" s="159"/>
      <c r="B127" s="161"/>
      <c r="C127" s="7"/>
      <c r="F127" s="160"/>
      <c r="G127" s="161"/>
      <c r="H127" s="7"/>
    </row>
    <row r="128" spans="1:8" x14ac:dyDescent="0.3">
      <c r="A128" s="159"/>
      <c r="B128" s="161"/>
      <c r="C128" s="7"/>
      <c r="F128" s="160"/>
      <c r="G128" s="161"/>
      <c r="H128" s="7"/>
    </row>
    <row r="129" spans="1:8" x14ac:dyDescent="0.3">
      <c r="A129" s="159"/>
      <c r="B129" s="161"/>
      <c r="C129" s="7"/>
      <c r="F129" s="160"/>
      <c r="G129" s="161"/>
      <c r="H129" s="7"/>
    </row>
    <row r="130" spans="1:8" x14ac:dyDescent="0.3">
      <c r="A130" s="159"/>
      <c r="B130" s="161"/>
      <c r="C130" s="7"/>
      <c r="F130" s="160"/>
      <c r="G130" s="161"/>
      <c r="H130" s="7"/>
    </row>
    <row r="131" spans="1:8" x14ac:dyDescent="0.3">
      <c r="A131" s="165"/>
      <c r="B131" s="161"/>
      <c r="C131" s="7"/>
      <c r="F131" s="7"/>
      <c r="G131" s="161"/>
      <c r="H131" s="7"/>
    </row>
    <row r="132" spans="1:8" x14ac:dyDescent="0.3">
      <c r="A132" s="159"/>
      <c r="B132" s="161"/>
      <c r="C132" s="7"/>
      <c r="F132" s="160"/>
      <c r="G132" s="161"/>
      <c r="H132" s="7"/>
    </row>
    <row r="133" spans="1:8" x14ac:dyDescent="0.3">
      <c r="A133" s="159"/>
      <c r="B133" s="161"/>
      <c r="C133" s="7"/>
      <c r="F133" s="160"/>
      <c r="G133" s="161"/>
      <c r="H133" s="7"/>
    </row>
    <row r="134" spans="1:8" x14ac:dyDescent="0.3">
      <c r="A134" s="159"/>
      <c r="B134" s="161"/>
      <c r="C134" s="7"/>
      <c r="F134" s="160"/>
      <c r="G134" s="161"/>
      <c r="H134" s="7"/>
    </row>
    <row r="135" spans="1:8" x14ac:dyDescent="0.3">
      <c r="A135" s="159"/>
      <c r="B135" s="161"/>
      <c r="C135" s="7"/>
      <c r="F135" s="160"/>
      <c r="G135" s="161"/>
      <c r="H135" s="7"/>
    </row>
    <row r="136" spans="1:8" x14ac:dyDescent="0.3">
      <c r="A136" s="159"/>
      <c r="B136" s="161"/>
      <c r="C136" s="7"/>
      <c r="F136" s="160"/>
      <c r="G136" s="161"/>
      <c r="H136" s="7"/>
    </row>
    <row r="137" spans="1:8" x14ac:dyDescent="0.3">
      <c r="A137" s="159"/>
      <c r="B137" s="161"/>
      <c r="C137" s="7"/>
      <c r="F137" s="160"/>
      <c r="G137" s="161"/>
      <c r="H137" s="7"/>
    </row>
    <row r="138" spans="1:8" x14ac:dyDescent="0.3">
      <c r="A138" s="159"/>
      <c r="B138" s="161"/>
      <c r="C138" s="7"/>
      <c r="F138" s="160"/>
      <c r="G138" s="161"/>
      <c r="H138" s="7"/>
    </row>
    <row r="139" spans="1:8" x14ac:dyDescent="0.3">
      <c r="A139" s="159"/>
      <c r="B139" s="161"/>
      <c r="C139" s="7"/>
      <c r="F139" s="160"/>
      <c r="G139" s="161"/>
      <c r="H139" s="7"/>
    </row>
    <row r="140" spans="1:8" x14ac:dyDescent="0.3">
      <c r="A140" s="159"/>
      <c r="B140" s="161"/>
      <c r="C140" s="7"/>
      <c r="F140" s="160"/>
      <c r="G140" s="161"/>
      <c r="H140" s="7"/>
    </row>
    <row r="141" spans="1:8" x14ac:dyDescent="0.3">
      <c r="A141" s="159"/>
      <c r="B141" s="161"/>
      <c r="C141" s="7"/>
      <c r="F141" s="160"/>
      <c r="G141" s="161"/>
      <c r="H141" s="7"/>
    </row>
    <row r="142" spans="1:8" x14ac:dyDescent="0.3">
      <c r="A142" s="159"/>
      <c r="B142" s="161"/>
      <c r="C142" s="7"/>
      <c r="F142" s="160"/>
      <c r="G142" s="161"/>
      <c r="H142" s="7"/>
    </row>
    <row r="143" spans="1:8" x14ac:dyDescent="0.3">
      <c r="A143" s="159"/>
      <c r="B143" s="161"/>
      <c r="C143" s="7"/>
      <c r="F143" s="160"/>
      <c r="G143" s="161"/>
      <c r="H143" s="7"/>
    </row>
    <row r="144" spans="1:8" x14ac:dyDescent="0.3">
      <c r="A144" s="159"/>
      <c r="B144" s="161"/>
      <c r="C144" s="7"/>
      <c r="F144" s="160"/>
      <c r="G144" s="161"/>
      <c r="H144" s="7"/>
    </row>
    <row r="145" spans="1:8" x14ac:dyDescent="0.3">
      <c r="A145" s="159"/>
      <c r="B145" s="161"/>
      <c r="C145" s="7"/>
      <c r="F145" s="160"/>
      <c r="G145" s="161"/>
      <c r="H145" s="7"/>
    </row>
    <row r="146" spans="1:8" x14ac:dyDescent="0.3">
      <c r="A146" s="159"/>
      <c r="B146" s="161"/>
      <c r="C146" s="7"/>
      <c r="F146" s="160"/>
      <c r="G146" s="161"/>
      <c r="H146" s="7"/>
    </row>
    <row r="147" spans="1:8" x14ac:dyDescent="0.3">
      <c r="A147" s="159"/>
      <c r="B147" s="161"/>
      <c r="C147" s="7"/>
      <c r="F147" s="160"/>
      <c r="G147" s="161"/>
      <c r="H147" s="7"/>
    </row>
    <row r="148" spans="1:8" x14ac:dyDescent="0.3">
      <c r="A148" s="159"/>
      <c r="B148" s="161"/>
      <c r="C148" s="7"/>
      <c r="F148" s="160"/>
      <c r="G148" s="161"/>
      <c r="H148" s="7"/>
    </row>
    <row r="149" spans="1:8" x14ac:dyDescent="0.3">
      <c r="A149" s="159"/>
      <c r="B149" s="161"/>
      <c r="C149" s="7"/>
      <c r="F149" s="160"/>
      <c r="G149" s="161"/>
      <c r="H149" s="7"/>
    </row>
    <row r="150" spans="1:8" x14ac:dyDescent="0.3">
      <c r="A150" s="159"/>
      <c r="B150" s="161"/>
      <c r="C150" s="7"/>
      <c r="F150" s="160"/>
      <c r="G150" s="161"/>
      <c r="H150" s="7"/>
    </row>
    <row r="151" spans="1:8" x14ac:dyDescent="0.3">
      <c r="A151" s="159"/>
      <c r="B151" s="161"/>
      <c r="C151" s="7"/>
      <c r="F151" s="160"/>
      <c r="G151" s="161"/>
      <c r="H151" s="7"/>
    </row>
    <row r="152" spans="1:8" x14ac:dyDescent="0.3">
      <c r="A152" s="159"/>
      <c r="B152" s="161"/>
      <c r="C152" s="7"/>
      <c r="F152" s="160"/>
      <c r="G152" s="161"/>
      <c r="H152" s="7"/>
    </row>
    <row r="153" spans="1:8" x14ac:dyDescent="0.3">
      <c r="A153" s="159"/>
      <c r="B153" s="161"/>
      <c r="C153" s="7"/>
      <c r="F153" s="160"/>
      <c r="G153" s="161"/>
      <c r="H153" s="7"/>
    </row>
    <row r="154" spans="1:8" x14ac:dyDescent="0.3">
      <c r="A154" s="159"/>
      <c r="B154" s="161"/>
      <c r="C154" s="7"/>
      <c r="F154" s="160"/>
      <c r="G154" s="161"/>
      <c r="H154" s="7"/>
    </row>
    <row r="155" spans="1:8" x14ac:dyDescent="0.3">
      <c r="A155" s="159"/>
      <c r="B155" s="161"/>
      <c r="C155" s="7"/>
      <c r="F155" s="160"/>
      <c r="G155" s="161"/>
      <c r="H155" s="7"/>
    </row>
    <row r="156" spans="1:8" x14ac:dyDescent="0.3">
      <c r="A156" s="7"/>
      <c r="B156" s="7"/>
      <c r="C156" s="7"/>
      <c r="F156" s="7"/>
      <c r="G156" s="7"/>
      <c r="H156" s="7"/>
    </row>
    <row r="157" spans="1:8" x14ac:dyDescent="0.3">
      <c r="A157" s="7"/>
      <c r="B157" s="7"/>
      <c r="C157" s="7"/>
      <c r="F157" s="7"/>
      <c r="G157" s="7"/>
      <c r="H157" s="7"/>
    </row>
    <row r="158" spans="1:8" x14ac:dyDescent="0.3">
      <c r="A158" s="7"/>
      <c r="B158" s="7"/>
      <c r="C158" s="7"/>
      <c r="F158" s="7"/>
      <c r="G158" s="7"/>
      <c r="H158" s="7"/>
    </row>
    <row r="159" spans="1:8" x14ac:dyDescent="0.3">
      <c r="A159" s="7"/>
      <c r="B159" s="7"/>
      <c r="C159" s="7"/>
      <c r="F159" s="7"/>
      <c r="G159" s="7"/>
      <c r="H159" s="7"/>
    </row>
    <row r="160" spans="1:8" x14ac:dyDescent="0.3">
      <c r="A160" s="7"/>
      <c r="B160" s="7"/>
      <c r="C160" s="7"/>
      <c r="F160" s="7"/>
      <c r="G160" s="7"/>
      <c r="H160" s="7"/>
    </row>
  </sheetData>
  <conditionalFormatting sqref="A1 A4">
    <cfRule type="duplicateValues" dxfId="0" priority="2"/>
  </conditionalFormatting>
  <pageMargins left="0.7" right="0.7" top="0.75" bottom="0.75" header="0.3" footer="0.3"/>
  <pageSetup orientation="portrait" horizontalDpi="4294967294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U33"/>
  <sheetViews>
    <sheetView showGridLines="0" tabSelected="1" topLeftCell="A16" zoomScale="80" zoomScaleNormal="80" workbookViewId="0">
      <selection activeCell="D31" sqref="D31:P31"/>
    </sheetView>
  </sheetViews>
  <sheetFormatPr defaultRowHeight="14.4" x14ac:dyDescent="0.3"/>
  <cols>
    <col min="3" max="3" width="17.5546875" customWidth="1"/>
  </cols>
  <sheetData>
    <row r="1" spans="1:21" ht="41.25" customHeight="1" x14ac:dyDescent="0.3">
      <c r="F1" s="1"/>
      <c r="G1" s="186" t="s">
        <v>75</v>
      </c>
      <c r="H1" s="186"/>
      <c r="I1" s="186"/>
      <c r="J1" s="186"/>
      <c r="K1" s="186"/>
      <c r="L1" s="186"/>
      <c r="M1" s="186"/>
      <c r="N1" s="186"/>
      <c r="O1" s="186"/>
      <c r="Q1" s="2" t="s">
        <v>73</v>
      </c>
    </row>
    <row r="2" spans="1:21" ht="15.75" customHeight="1" x14ac:dyDescent="0.3">
      <c r="F2" s="1"/>
      <c r="G2" s="186"/>
      <c r="H2" s="186"/>
      <c r="I2" s="186"/>
      <c r="J2" s="186"/>
      <c r="K2" s="186"/>
      <c r="L2" s="186"/>
      <c r="M2" s="186"/>
      <c r="N2" s="186"/>
      <c r="O2" s="186"/>
    </row>
    <row r="4" spans="1:21" ht="15.6" x14ac:dyDescent="0.3">
      <c r="A4" s="83" t="s">
        <v>89</v>
      </c>
      <c r="B4" s="84"/>
      <c r="C4" s="84"/>
      <c r="D4" s="84"/>
      <c r="E4" s="84"/>
      <c r="F4" s="84"/>
      <c r="G4" s="84"/>
      <c r="H4" s="84"/>
      <c r="I4" s="84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</row>
    <row r="5" spans="1:21" ht="22.5" customHeight="1" x14ac:dyDescent="0.3">
      <c r="A5" s="86" t="s">
        <v>74</v>
      </c>
      <c r="R5" t="s">
        <v>87</v>
      </c>
    </row>
    <row r="6" spans="1:21" ht="8.25" customHeight="1" x14ac:dyDescent="0.3">
      <c r="A6" s="87"/>
      <c r="B6" s="87"/>
      <c r="C6" s="87"/>
      <c r="D6" s="87"/>
      <c r="E6" s="87"/>
      <c r="F6" s="87"/>
      <c r="G6" s="87"/>
      <c r="H6" s="87"/>
      <c r="I6" s="87"/>
      <c r="J6" s="87"/>
      <c r="K6" s="87"/>
      <c r="L6" s="87"/>
      <c r="M6" s="87"/>
      <c r="N6" s="87"/>
      <c r="O6" s="87"/>
      <c r="P6" s="87"/>
      <c r="Q6" s="87"/>
      <c r="R6" s="87"/>
      <c r="S6" s="87"/>
      <c r="T6" s="87"/>
      <c r="U6" s="87"/>
    </row>
    <row r="17" spans="2:16" x14ac:dyDescent="0.3">
      <c r="B17" t="s">
        <v>42</v>
      </c>
    </row>
    <row r="27" spans="2:16" ht="15" thickBot="1" x14ac:dyDescent="0.35">
      <c r="C27" s="88" t="s">
        <v>76</v>
      </c>
    </row>
    <row r="28" spans="2:16" ht="15" thickBot="1" x14ac:dyDescent="0.35">
      <c r="C28" s="90" t="s">
        <v>77</v>
      </c>
      <c r="D28" s="187" t="s">
        <v>78</v>
      </c>
      <c r="E28" s="188"/>
      <c r="F28" s="188"/>
      <c r="G28" s="188"/>
      <c r="H28" s="188"/>
      <c r="I28" s="188"/>
      <c r="J28" s="188"/>
      <c r="K28" s="188"/>
      <c r="L28" s="188"/>
      <c r="M28" s="188"/>
      <c r="N28" s="188"/>
      <c r="O28" s="188"/>
      <c r="P28" s="189"/>
    </row>
    <row r="29" spans="2:16" x14ac:dyDescent="0.3">
      <c r="C29" s="113">
        <v>41963</v>
      </c>
      <c r="D29" s="190" t="s">
        <v>88</v>
      </c>
      <c r="E29" s="191"/>
      <c r="F29" s="191"/>
      <c r="G29" s="191"/>
      <c r="H29" s="191"/>
      <c r="I29" s="191"/>
      <c r="J29" s="191"/>
      <c r="K29" s="191"/>
      <c r="L29" s="191"/>
      <c r="M29" s="191"/>
      <c r="N29" s="191"/>
      <c r="O29" s="191"/>
      <c r="P29" s="192"/>
    </row>
    <row r="30" spans="2:16" ht="15" customHeight="1" x14ac:dyDescent="0.3">
      <c r="C30" s="176">
        <v>42662</v>
      </c>
      <c r="D30" s="180" t="s">
        <v>148</v>
      </c>
      <c r="E30" s="181"/>
      <c r="F30" s="181"/>
      <c r="G30" s="181"/>
      <c r="H30" s="181"/>
      <c r="I30" s="181"/>
      <c r="J30" s="181"/>
      <c r="K30" s="181"/>
      <c r="L30" s="181"/>
      <c r="M30" s="181"/>
      <c r="N30" s="181"/>
      <c r="O30" s="181"/>
      <c r="P30" s="182"/>
    </row>
    <row r="31" spans="2:16" x14ac:dyDescent="0.3">
      <c r="C31" s="89">
        <v>42914</v>
      </c>
      <c r="D31" s="180" t="s">
        <v>149</v>
      </c>
      <c r="E31" s="181"/>
      <c r="F31" s="181"/>
      <c r="G31" s="181"/>
      <c r="H31" s="181"/>
      <c r="I31" s="181"/>
      <c r="J31" s="181"/>
      <c r="K31" s="181"/>
      <c r="L31" s="181"/>
      <c r="M31" s="181"/>
      <c r="N31" s="181"/>
      <c r="O31" s="181"/>
      <c r="P31" s="182"/>
    </row>
    <row r="32" spans="2:16" x14ac:dyDescent="0.3">
      <c r="C32" s="112"/>
      <c r="D32" s="180"/>
      <c r="E32" s="181"/>
      <c r="F32" s="181"/>
      <c r="G32" s="181"/>
      <c r="H32" s="181"/>
      <c r="I32" s="181"/>
      <c r="J32" s="181"/>
      <c r="K32" s="181"/>
      <c r="L32" s="181"/>
      <c r="M32" s="181"/>
      <c r="N32" s="181"/>
      <c r="O32" s="181"/>
      <c r="P32" s="182"/>
    </row>
    <row r="33" spans="3:16" ht="15" thickBot="1" x14ac:dyDescent="0.35">
      <c r="C33" s="114"/>
      <c r="D33" s="183"/>
      <c r="E33" s="184"/>
      <c r="F33" s="184"/>
      <c r="G33" s="184"/>
      <c r="H33" s="184"/>
      <c r="I33" s="184"/>
      <c r="J33" s="184"/>
      <c r="K33" s="184"/>
      <c r="L33" s="184"/>
      <c r="M33" s="184"/>
      <c r="N33" s="184"/>
      <c r="O33" s="184"/>
      <c r="P33" s="185"/>
    </row>
  </sheetData>
  <sheetProtection password="AD9B" sheet="1" objects="1" scenarios="1"/>
  <mergeCells count="7">
    <mergeCell ref="D30:P30"/>
    <mergeCell ref="D31:P31"/>
    <mergeCell ref="D32:P32"/>
    <mergeCell ref="D33:P33"/>
    <mergeCell ref="G1:O2"/>
    <mergeCell ref="D28:P28"/>
    <mergeCell ref="D29:P29"/>
  </mergeCells>
  <pageMargins left="0.7" right="0.7" top="0.75" bottom="0.75" header="0.3" footer="0.3"/>
  <pageSetup paperSize="9" scale="7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Q75"/>
  <sheetViews>
    <sheetView showGridLines="0" topLeftCell="B7" zoomScale="85" zoomScaleNormal="85" workbookViewId="0">
      <selection activeCell="H21" sqref="H21"/>
    </sheetView>
  </sheetViews>
  <sheetFormatPr defaultColWidth="9.109375" defaultRowHeight="14.4" x14ac:dyDescent="0.3"/>
  <cols>
    <col min="1" max="1" width="27.109375" style="69" customWidth="1"/>
    <col min="2" max="2" width="36.5546875" style="35" bestFit="1" customWidth="1"/>
    <col min="3" max="4" width="20.6640625" style="69" customWidth="1"/>
    <col min="5" max="5" width="33.88671875" style="69" customWidth="1"/>
    <col min="6" max="6" width="11.33203125" style="69" customWidth="1"/>
    <col min="7" max="7" width="16.109375" style="69" customWidth="1"/>
    <col min="8" max="8" width="23.109375" style="35" customWidth="1"/>
    <col min="9" max="9" width="9.109375" style="35"/>
    <col min="10" max="10" width="9.109375" style="35" customWidth="1"/>
    <col min="11" max="11" width="20.5546875" style="35" customWidth="1"/>
    <col min="12" max="16384" width="9.109375" style="35"/>
  </cols>
  <sheetData>
    <row r="1" spans="1:8" x14ac:dyDescent="0.3">
      <c r="A1" s="37"/>
      <c r="B1" s="38"/>
      <c r="C1" s="39"/>
      <c r="D1" s="39"/>
      <c r="E1" s="39"/>
      <c r="F1" s="39"/>
      <c r="G1" s="39"/>
      <c r="H1" s="40"/>
    </row>
    <row r="2" spans="1:8" ht="15.6" x14ac:dyDescent="0.3">
      <c r="A2" s="41"/>
      <c r="B2" s="42"/>
      <c r="C2" s="43"/>
      <c r="D2" s="44" t="s">
        <v>0</v>
      </c>
      <c r="E2" s="43"/>
      <c r="F2" s="43"/>
      <c r="G2" s="43"/>
      <c r="H2" s="45"/>
    </row>
    <row r="3" spans="1:8" ht="15.6" x14ac:dyDescent="0.3">
      <c r="A3" s="41"/>
      <c r="B3" s="42"/>
      <c r="C3" s="43"/>
      <c r="D3" s="44" t="s">
        <v>58</v>
      </c>
      <c r="E3" s="43"/>
      <c r="F3" s="43"/>
      <c r="G3" s="43"/>
      <c r="H3" s="45"/>
    </row>
    <row r="4" spans="1:8" x14ac:dyDescent="0.3">
      <c r="A4" s="41"/>
      <c r="B4" s="42"/>
      <c r="C4" s="43"/>
      <c r="D4" s="43"/>
      <c r="E4" s="43"/>
      <c r="F4" s="43"/>
      <c r="G4" s="43"/>
      <c r="H4" s="45"/>
    </row>
    <row r="5" spans="1:8" x14ac:dyDescent="0.3">
      <c r="A5" s="41"/>
      <c r="B5" s="42"/>
      <c r="C5" s="43"/>
      <c r="D5" s="43"/>
      <c r="E5" s="43"/>
      <c r="F5" s="43"/>
      <c r="G5" s="43"/>
      <c r="H5" s="45"/>
    </row>
    <row r="6" spans="1:8" ht="15.6" x14ac:dyDescent="0.3">
      <c r="A6" s="193" t="s">
        <v>70</v>
      </c>
      <c r="B6" s="194"/>
      <c r="C6" s="194"/>
      <c r="D6" s="194"/>
      <c r="E6" s="194"/>
      <c r="F6" s="194"/>
      <c r="G6" s="194"/>
      <c r="H6" s="195"/>
    </row>
    <row r="7" spans="1:8" x14ac:dyDescent="0.3">
      <c r="A7" s="99" t="s">
        <v>2</v>
      </c>
      <c r="B7" s="100"/>
      <c r="C7" s="39"/>
      <c r="D7" s="39"/>
      <c r="E7" s="39"/>
      <c r="F7" s="39"/>
      <c r="G7" s="39"/>
      <c r="H7" s="40"/>
    </row>
    <row r="8" spans="1:8" x14ac:dyDescent="0.3">
      <c r="A8" s="46"/>
      <c r="B8" s="47"/>
      <c r="C8" s="43"/>
      <c r="D8" s="43"/>
      <c r="E8" s="43"/>
      <c r="F8" s="43"/>
      <c r="G8" s="43"/>
      <c r="H8" s="45"/>
    </row>
    <row r="9" spans="1:8" x14ac:dyDescent="0.3">
      <c r="A9" s="48" t="s">
        <v>3</v>
      </c>
      <c r="B9" s="74"/>
      <c r="C9" s="43"/>
      <c r="D9" s="43" t="s">
        <v>22</v>
      </c>
      <c r="E9" s="75"/>
      <c r="F9" s="43"/>
      <c r="G9" s="43"/>
      <c r="H9" s="45"/>
    </row>
    <row r="10" spans="1:8" ht="28.8" x14ac:dyDescent="0.3">
      <c r="A10" s="48"/>
      <c r="B10" s="74"/>
      <c r="C10" s="43"/>
      <c r="D10" s="49" t="s">
        <v>23</v>
      </c>
      <c r="E10" s="132" t="str">
        <f>IF(E9&gt;0,VLOOKUP(E9,Misc!A16:B23,2,FALSE), " ")</f>
        <v xml:space="preserve"> </v>
      </c>
      <c r="F10" s="43"/>
      <c r="G10" s="43"/>
      <c r="H10" s="45"/>
    </row>
    <row r="11" spans="1:8" ht="16.8" x14ac:dyDescent="0.35">
      <c r="A11" s="48"/>
      <c r="B11" s="74"/>
      <c r="C11" s="43"/>
      <c r="D11" s="50" t="s">
        <v>31</v>
      </c>
      <c r="E11" s="75"/>
      <c r="F11" s="43"/>
      <c r="G11" s="43"/>
      <c r="H11" s="45"/>
    </row>
    <row r="12" spans="1:8" x14ac:dyDescent="0.3">
      <c r="A12" s="48" t="s">
        <v>4</v>
      </c>
      <c r="B12" s="74"/>
      <c r="C12" s="43"/>
      <c r="D12" s="43" t="s">
        <v>55</v>
      </c>
      <c r="E12" s="51" t="str">
        <f>IFERROR((VLOOKUP($E$10,Misc!$M$16:$S$23,$E$11+1,FALSE)),"")</f>
        <v/>
      </c>
      <c r="F12" s="43"/>
      <c r="G12" s="43"/>
      <c r="H12" s="45"/>
    </row>
    <row r="13" spans="1:8" x14ac:dyDescent="0.3">
      <c r="A13" s="48" t="s">
        <v>5</v>
      </c>
      <c r="B13" s="74"/>
      <c r="C13" s="43"/>
      <c r="D13" s="43"/>
      <c r="E13" s="43"/>
      <c r="F13" s="43"/>
      <c r="G13" s="43"/>
      <c r="H13" s="45"/>
    </row>
    <row r="14" spans="1:8" x14ac:dyDescent="0.3">
      <c r="A14" s="48" t="s">
        <v>6</v>
      </c>
      <c r="B14" s="74"/>
      <c r="C14" s="43"/>
      <c r="D14" s="43"/>
      <c r="E14" s="43"/>
      <c r="F14" s="43"/>
      <c r="G14" s="43"/>
      <c r="H14" s="45"/>
    </row>
    <row r="15" spans="1:8" x14ac:dyDescent="0.3">
      <c r="A15" s="48" t="s">
        <v>7</v>
      </c>
      <c r="B15" s="115"/>
      <c r="C15" s="43"/>
      <c r="D15" s="43"/>
      <c r="E15" s="43"/>
      <c r="F15" s="43"/>
      <c r="G15" s="43"/>
      <c r="H15" s="45"/>
    </row>
    <row r="16" spans="1:8" x14ac:dyDescent="0.3">
      <c r="A16" s="48"/>
      <c r="B16" s="42"/>
      <c r="C16" s="43"/>
      <c r="D16" s="43"/>
      <c r="E16" s="43"/>
      <c r="F16" s="43"/>
      <c r="G16" s="43"/>
      <c r="H16" s="45"/>
    </row>
    <row r="17" spans="1:17" x14ac:dyDescent="0.3">
      <c r="A17" s="48"/>
      <c r="B17" s="42"/>
      <c r="C17" s="43"/>
      <c r="D17" s="43"/>
      <c r="E17" s="43"/>
      <c r="F17" s="43"/>
      <c r="G17" s="43"/>
      <c r="H17" s="45"/>
    </row>
    <row r="18" spans="1:17" x14ac:dyDescent="0.3">
      <c r="A18" s="46" t="s">
        <v>8</v>
      </c>
      <c r="B18" s="42"/>
      <c r="C18" s="43"/>
      <c r="D18" s="52" t="s">
        <v>32</v>
      </c>
      <c r="E18" s="53"/>
      <c r="F18" s="43"/>
      <c r="G18" s="54"/>
      <c r="H18" s="45"/>
    </row>
    <row r="19" spans="1:17" x14ac:dyDescent="0.3">
      <c r="A19" s="46"/>
      <c r="B19" s="42"/>
      <c r="C19" s="43"/>
      <c r="D19" s="52"/>
      <c r="E19" s="53"/>
      <c r="F19" s="43"/>
      <c r="G19" s="54"/>
      <c r="H19" s="45"/>
    </row>
    <row r="20" spans="1:17" x14ac:dyDescent="0.3">
      <c r="A20" s="57"/>
      <c r="B20" s="121"/>
      <c r="C20" s="43"/>
      <c r="D20" s="43"/>
      <c r="E20" s="43"/>
      <c r="F20" s="43"/>
      <c r="G20" s="43"/>
      <c r="H20" s="45"/>
    </row>
    <row r="21" spans="1:17" ht="21" x14ac:dyDescent="0.4">
      <c r="A21" s="48" t="s">
        <v>72</v>
      </c>
      <c r="B21" s="120"/>
      <c r="C21" s="43"/>
      <c r="D21" s="43" t="s">
        <v>43</v>
      </c>
      <c r="E21" s="36" t="str">
        <f>IFERROR((IF(B21&gt;0,(E25*1000)/B21, " ")),"")</f>
        <v xml:space="preserve"> </v>
      </c>
      <c r="F21" s="43"/>
      <c r="G21" s="43" t="s">
        <v>34</v>
      </c>
      <c r="H21" s="131" t="str">
        <f>IFERROR((IF($E$22="","0",VLOOKUP($E$22,Misc!E39:F59,2,TRUE))),"0")</f>
        <v>0</v>
      </c>
    </row>
    <row r="22" spans="1:17" x14ac:dyDescent="0.3">
      <c r="A22" s="48"/>
      <c r="B22" s="59"/>
      <c r="C22" s="43"/>
      <c r="D22" s="43" t="s">
        <v>33</v>
      </c>
      <c r="E22" s="118" t="str">
        <f>IFERROR(((E12-E21)/E12),"")</f>
        <v/>
      </c>
      <c r="F22" s="43"/>
      <c r="G22" s="55"/>
      <c r="H22" s="56"/>
    </row>
    <row r="23" spans="1:17" x14ac:dyDescent="0.3">
      <c r="A23" s="57"/>
      <c r="B23" s="59"/>
      <c r="C23" s="43"/>
      <c r="D23" s="43"/>
      <c r="E23" s="58"/>
      <c r="F23" s="43"/>
      <c r="G23" s="43"/>
      <c r="H23" s="45"/>
    </row>
    <row r="24" spans="1:17" x14ac:dyDescent="0.3">
      <c r="A24" s="57"/>
      <c r="B24" s="59"/>
      <c r="C24" s="43"/>
      <c r="D24" s="43"/>
      <c r="E24" s="51"/>
      <c r="F24" s="43"/>
      <c r="G24" s="43"/>
      <c r="H24" s="45"/>
    </row>
    <row r="25" spans="1:17" x14ac:dyDescent="0.3">
      <c r="A25" s="57"/>
      <c r="B25" s="59"/>
      <c r="C25" s="43"/>
      <c r="D25" s="80" t="s">
        <v>86</v>
      </c>
      <c r="E25" s="60" t="str">
        <f>IFERROR((AVERAGE(H31:H42)),"")</f>
        <v/>
      </c>
      <c r="F25" s="43"/>
      <c r="G25" s="43"/>
      <c r="H25" s="45"/>
      <c r="J25" s="35">
        <f>IF(E25:E25&gt;0,1,0)</f>
        <v>1</v>
      </c>
    </row>
    <row r="26" spans="1:17" hidden="1" x14ac:dyDescent="0.3">
      <c r="A26" s="57"/>
      <c r="B26" s="59"/>
      <c r="C26" s="43"/>
      <c r="D26" s="80" t="s">
        <v>82</v>
      </c>
      <c r="E26" s="60">
        <f>AVERAGE(H47:H58)</f>
        <v>81.666666666666671</v>
      </c>
      <c r="F26" s="43"/>
      <c r="G26" s="43"/>
      <c r="H26" s="45"/>
      <c r="J26" s="35">
        <f>IF(E26:E26&gt;0,1,0)</f>
        <v>1</v>
      </c>
      <c r="K26" s="61"/>
      <c r="L26" s="61"/>
      <c r="M26" s="61"/>
    </row>
    <row r="27" spans="1:17" x14ac:dyDescent="0.3">
      <c r="A27" s="57"/>
      <c r="B27" s="59"/>
      <c r="C27" s="106"/>
      <c r="D27" s="106" t="s">
        <v>53</v>
      </c>
      <c r="E27" s="107"/>
      <c r="F27" s="43"/>
      <c r="G27" s="43"/>
      <c r="H27" s="45"/>
      <c r="K27" s="61"/>
      <c r="L27" s="61" t="s">
        <v>54</v>
      </c>
      <c r="M27" s="62"/>
    </row>
    <row r="28" spans="1:17" x14ac:dyDescent="0.3">
      <c r="A28" s="57"/>
      <c r="B28" s="59"/>
      <c r="C28" s="106"/>
      <c r="D28" s="106" t="s">
        <v>68</v>
      </c>
      <c r="E28" s="107"/>
      <c r="F28" s="43"/>
      <c r="G28" s="43"/>
      <c r="H28" s="45"/>
      <c r="J28" s="35">
        <f>SUM(J25:J27)</f>
        <v>2</v>
      </c>
      <c r="K28" s="61"/>
      <c r="L28" s="61"/>
      <c r="M28" s="61"/>
    </row>
    <row r="29" spans="1:17" x14ac:dyDescent="0.3">
      <c r="A29" s="57" t="s">
        <v>49</v>
      </c>
      <c r="B29" s="42"/>
      <c r="C29" s="43"/>
      <c r="D29" s="43"/>
      <c r="E29" s="43"/>
      <c r="F29" s="43"/>
      <c r="G29" s="43"/>
      <c r="H29" s="45"/>
      <c r="K29" s="61"/>
      <c r="L29" s="61"/>
      <c r="M29" s="61"/>
    </row>
    <row r="30" spans="1:17" s="64" customFormat="1" x14ac:dyDescent="0.3">
      <c r="A30" s="63" t="s">
        <v>50</v>
      </c>
      <c r="B30" s="63" t="s">
        <v>21</v>
      </c>
      <c r="C30" s="63" t="s">
        <v>18</v>
      </c>
      <c r="D30" s="63" t="s">
        <v>19</v>
      </c>
      <c r="E30" s="63" t="s">
        <v>47</v>
      </c>
      <c r="F30" s="63" t="s">
        <v>9</v>
      </c>
      <c r="G30" s="63" t="s">
        <v>20</v>
      </c>
      <c r="H30" s="63" t="s">
        <v>48</v>
      </c>
      <c r="K30" s="65" t="s">
        <v>57</v>
      </c>
      <c r="L30" s="65"/>
      <c r="M30" s="66"/>
      <c r="N30" s="66"/>
      <c r="O30" s="66"/>
      <c r="P30" s="66"/>
      <c r="Q30" s="66"/>
    </row>
    <row r="31" spans="1:17" x14ac:dyDescent="0.3">
      <c r="A31" s="41">
        <v>1</v>
      </c>
      <c r="B31" s="76"/>
      <c r="C31" s="77"/>
      <c r="D31" s="77"/>
      <c r="E31" s="78"/>
      <c r="F31" s="43" t="s">
        <v>44</v>
      </c>
      <c r="G31" s="79"/>
      <c r="H31" s="81" t="str">
        <f>IFERROR((G31/E31),"")</f>
        <v/>
      </c>
      <c r="J31" s="136" t="str">
        <f>H31</f>
        <v/>
      </c>
      <c r="K31" s="68" t="e">
        <f>$B$21*$E$12</f>
        <v>#VALUE!</v>
      </c>
      <c r="L31" s="61"/>
      <c r="M31" s="68"/>
      <c r="N31" s="68"/>
      <c r="O31" s="68"/>
      <c r="P31" s="68"/>
      <c r="Q31" s="68"/>
    </row>
    <row r="32" spans="1:17" x14ac:dyDescent="0.3">
      <c r="A32" s="41">
        <v>2</v>
      </c>
      <c r="B32" s="76"/>
      <c r="C32" s="77"/>
      <c r="D32" s="77"/>
      <c r="E32" s="78"/>
      <c r="F32" s="43" t="s">
        <v>44</v>
      </c>
      <c r="G32" s="79"/>
      <c r="H32" s="81" t="str">
        <f t="shared" ref="H32:H42" si="0">IFERROR((G32/E32),"")</f>
        <v/>
      </c>
      <c r="J32" s="136" t="str">
        <f t="shared" ref="J32:J42" si="1">H32</f>
        <v/>
      </c>
      <c r="K32" s="68" t="e">
        <f t="shared" ref="K32:K42" si="2">$B$21*$E$12</f>
        <v>#VALUE!</v>
      </c>
      <c r="L32" s="61"/>
      <c r="M32" s="68"/>
      <c r="N32" s="68"/>
      <c r="O32" s="68"/>
      <c r="P32" s="68"/>
      <c r="Q32" s="68"/>
    </row>
    <row r="33" spans="1:17" x14ac:dyDescent="0.3">
      <c r="A33" s="41">
        <v>3</v>
      </c>
      <c r="B33" s="76"/>
      <c r="C33" s="77"/>
      <c r="D33" s="77"/>
      <c r="E33" s="78"/>
      <c r="F33" s="43" t="s">
        <v>44</v>
      </c>
      <c r="G33" s="79"/>
      <c r="H33" s="81" t="str">
        <f t="shared" si="0"/>
        <v/>
      </c>
      <c r="J33" s="136" t="str">
        <f t="shared" si="1"/>
        <v/>
      </c>
      <c r="K33" s="68" t="e">
        <f t="shared" si="2"/>
        <v>#VALUE!</v>
      </c>
      <c r="L33" s="61"/>
      <c r="M33" s="68"/>
      <c r="N33" s="68"/>
      <c r="O33" s="68"/>
      <c r="P33" s="68"/>
      <c r="Q33" s="68"/>
    </row>
    <row r="34" spans="1:17" x14ac:dyDescent="0.3">
      <c r="A34" s="41">
        <v>4</v>
      </c>
      <c r="B34" s="76"/>
      <c r="C34" s="77"/>
      <c r="D34" s="77"/>
      <c r="E34" s="78"/>
      <c r="F34" s="43" t="s">
        <v>44</v>
      </c>
      <c r="G34" s="79"/>
      <c r="H34" s="81" t="str">
        <f t="shared" si="0"/>
        <v/>
      </c>
      <c r="J34" s="136" t="str">
        <f t="shared" si="1"/>
        <v/>
      </c>
      <c r="K34" s="68" t="e">
        <f t="shared" si="2"/>
        <v>#VALUE!</v>
      </c>
      <c r="L34" s="61"/>
      <c r="M34" s="68"/>
      <c r="N34" s="68"/>
      <c r="O34" s="68"/>
      <c r="P34" s="68"/>
      <c r="Q34" s="68"/>
    </row>
    <row r="35" spans="1:17" x14ac:dyDescent="0.3">
      <c r="A35" s="41">
        <v>5</v>
      </c>
      <c r="B35" s="76"/>
      <c r="C35" s="77"/>
      <c r="D35" s="77"/>
      <c r="E35" s="78"/>
      <c r="F35" s="43" t="s">
        <v>44</v>
      </c>
      <c r="G35" s="79"/>
      <c r="H35" s="81" t="str">
        <f t="shared" si="0"/>
        <v/>
      </c>
      <c r="J35" s="136" t="str">
        <f t="shared" si="1"/>
        <v/>
      </c>
      <c r="K35" s="68" t="e">
        <f t="shared" si="2"/>
        <v>#VALUE!</v>
      </c>
      <c r="L35" s="61"/>
      <c r="M35" s="68"/>
      <c r="N35" s="68"/>
      <c r="O35" s="68"/>
      <c r="P35" s="68"/>
      <c r="Q35" s="68"/>
    </row>
    <row r="36" spans="1:17" x14ac:dyDescent="0.3">
      <c r="A36" s="41">
        <v>6</v>
      </c>
      <c r="B36" s="76"/>
      <c r="C36" s="77"/>
      <c r="D36" s="77"/>
      <c r="E36" s="78"/>
      <c r="F36" s="43" t="s">
        <v>44</v>
      </c>
      <c r="G36" s="79"/>
      <c r="H36" s="81" t="str">
        <f t="shared" si="0"/>
        <v/>
      </c>
      <c r="J36" s="136" t="str">
        <f t="shared" si="1"/>
        <v/>
      </c>
      <c r="K36" s="68" t="e">
        <f t="shared" si="2"/>
        <v>#VALUE!</v>
      </c>
      <c r="L36" s="61"/>
      <c r="M36" s="68"/>
      <c r="N36" s="68"/>
      <c r="O36" s="68"/>
      <c r="P36" s="68"/>
      <c r="Q36" s="68"/>
    </row>
    <row r="37" spans="1:17" x14ac:dyDescent="0.3">
      <c r="A37" s="41">
        <v>7</v>
      </c>
      <c r="B37" s="76"/>
      <c r="C37" s="77"/>
      <c r="D37" s="77"/>
      <c r="E37" s="78"/>
      <c r="F37" s="43" t="s">
        <v>44</v>
      </c>
      <c r="G37" s="79"/>
      <c r="H37" s="81" t="str">
        <f t="shared" si="0"/>
        <v/>
      </c>
      <c r="J37" s="136" t="str">
        <f t="shared" si="1"/>
        <v/>
      </c>
      <c r="K37" s="68" t="e">
        <f t="shared" si="2"/>
        <v>#VALUE!</v>
      </c>
      <c r="L37" s="61"/>
      <c r="M37" s="68"/>
      <c r="N37" s="68"/>
      <c r="O37" s="68"/>
      <c r="P37" s="68"/>
      <c r="Q37" s="68"/>
    </row>
    <row r="38" spans="1:17" x14ac:dyDescent="0.3">
      <c r="A38" s="41">
        <v>8</v>
      </c>
      <c r="B38" s="76"/>
      <c r="C38" s="77"/>
      <c r="D38" s="77"/>
      <c r="E38" s="78"/>
      <c r="F38" s="43" t="s">
        <v>44</v>
      </c>
      <c r="G38" s="79"/>
      <c r="H38" s="81" t="str">
        <f t="shared" si="0"/>
        <v/>
      </c>
      <c r="J38" s="136" t="str">
        <f t="shared" si="1"/>
        <v/>
      </c>
      <c r="K38" s="68" t="e">
        <f t="shared" si="2"/>
        <v>#VALUE!</v>
      </c>
      <c r="L38" s="61"/>
      <c r="M38" s="68"/>
      <c r="N38" s="68"/>
      <c r="O38" s="68"/>
      <c r="P38" s="68"/>
      <c r="Q38" s="68"/>
    </row>
    <row r="39" spans="1:17" x14ac:dyDescent="0.3">
      <c r="A39" s="41">
        <v>9</v>
      </c>
      <c r="B39" s="76"/>
      <c r="C39" s="77"/>
      <c r="D39" s="77"/>
      <c r="E39" s="78"/>
      <c r="F39" s="43" t="s">
        <v>44</v>
      </c>
      <c r="G39" s="79"/>
      <c r="H39" s="81" t="str">
        <f t="shared" si="0"/>
        <v/>
      </c>
      <c r="J39" s="136" t="str">
        <f t="shared" si="1"/>
        <v/>
      </c>
      <c r="K39" s="68" t="e">
        <f t="shared" si="2"/>
        <v>#VALUE!</v>
      </c>
      <c r="L39" s="61"/>
      <c r="M39" s="68"/>
      <c r="N39" s="68"/>
      <c r="O39" s="68"/>
      <c r="P39" s="68"/>
      <c r="Q39" s="68"/>
    </row>
    <row r="40" spans="1:17" x14ac:dyDescent="0.3">
      <c r="A40" s="41">
        <v>10</v>
      </c>
      <c r="B40" s="76"/>
      <c r="C40" s="77"/>
      <c r="D40" s="77"/>
      <c r="E40" s="78"/>
      <c r="F40" s="43" t="s">
        <v>44</v>
      </c>
      <c r="G40" s="79"/>
      <c r="H40" s="81" t="str">
        <f t="shared" si="0"/>
        <v/>
      </c>
      <c r="J40" s="136" t="str">
        <f t="shared" si="1"/>
        <v/>
      </c>
      <c r="K40" s="68" t="e">
        <f t="shared" si="2"/>
        <v>#VALUE!</v>
      </c>
      <c r="L40" s="61"/>
      <c r="M40" s="68"/>
      <c r="N40" s="68"/>
      <c r="O40" s="68"/>
      <c r="P40" s="68"/>
      <c r="Q40" s="68"/>
    </row>
    <row r="41" spans="1:17" x14ac:dyDescent="0.3">
      <c r="A41" s="41">
        <v>11</v>
      </c>
      <c r="B41" s="76"/>
      <c r="C41" s="77"/>
      <c r="D41" s="77"/>
      <c r="E41" s="78"/>
      <c r="F41" s="43" t="s">
        <v>44</v>
      </c>
      <c r="G41" s="79"/>
      <c r="H41" s="81" t="str">
        <f t="shared" si="0"/>
        <v/>
      </c>
      <c r="J41" s="136" t="str">
        <f t="shared" si="1"/>
        <v/>
      </c>
      <c r="K41" s="68" t="e">
        <f t="shared" si="2"/>
        <v>#VALUE!</v>
      </c>
      <c r="L41" s="61"/>
      <c r="M41" s="68"/>
      <c r="N41" s="68"/>
      <c r="O41" s="68"/>
      <c r="P41" s="68"/>
      <c r="Q41" s="68"/>
    </row>
    <row r="42" spans="1:17" x14ac:dyDescent="0.3">
      <c r="A42" s="41">
        <v>12</v>
      </c>
      <c r="B42" s="76"/>
      <c r="C42" s="77"/>
      <c r="D42" s="77"/>
      <c r="E42" s="78"/>
      <c r="F42" s="43" t="s">
        <v>44</v>
      </c>
      <c r="G42" s="79"/>
      <c r="H42" s="81" t="str">
        <f t="shared" si="0"/>
        <v/>
      </c>
      <c r="J42" s="136" t="str">
        <f t="shared" si="1"/>
        <v/>
      </c>
      <c r="K42" s="68" t="e">
        <f t="shared" si="2"/>
        <v>#VALUE!</v>
      </c>
      <c r="L42" s="61"/>
      <c r="M42" s="68"/>
      <c r="N42" s="68"/>
      <c r="O42" s="68"/>
      <c r="P42" s="68"/>
      <c r="Q42" s="68"/>
    </row>
    <row r="43" spans="1:17" s="93" customFormat="1" x14ac:dyDescent="0.3">
      <c r="A43" s="91"/>
      <c r="B43" s="47"/>
      <c r="C43" s="126"/>
      <c r="D43" s="126"/>
      <c r="E43" s="127"/>
      <c r="F43" s="59"/>
      <c r="G43" s="59"/>
      <c r="H43" s="92"/>
      <c r="I43" s="47"/>
      <c r="J43" s="47"/>
      <c r="K43" s="96"/>
      <c r="L43" s="96"/>
      <c r="M43" s="94"/>
      <c r="N43" s="94"/>
      <c r="O43" s="94"/>
      <c r="P43" s="94"/>
      <c r="Q43" s="94"/>
    </row>
    <row r="44" spans="1:17" s="93" customFormat="1" x14ac:dyDescent="0.3">
      <c r="A44" s="101"/>
      <c r="B44" s="128"/>
      <c r="C44" s="129"/>
      <c r="D44" s="129"/>
      <c r="E44" s="130"/>
      <c r="F44" s="102"/>
      <c r="G44" s="102"/>
      <c r="H44" s="103"/>
      <c r="I44" s="47"/>
      <c r="J44" s="47"/>
      <c r="K44" s="96"/>
      <c r="L44" s="96"/>
      <c r="M44" s="94"/>
      <c r="N44" s="94"/>
      <c r="O44" s="94"/>
      <c r="P44" s="94"/>
      <c r="Q44" s="94"/>
    </row>
    <row r="45" spans="1:17" s="93" customFormat="1" ht="27" hidden="1" customHeight="1" x14ac:dyDescent="0.3">
      <c r="A45" s="196" t="s">
        <v>79</v>
      </c>
      <c r="B45" s="197"/>
      <c r="C45" s="197"/>
      <c r="D45" s="197"/>
      <c r="E45" s="197"/>
      <c r="F45" s="197"/>
      <c r="G45" s="197"/>
      <c r="H45" s="197"/>
      <c r="I45" s="97"/>
      <c r="J45" s="47"/>
      <c r="K45" s="47"/>
      <c r="L45" s="47"/>
    </row>
    <row r="46" spans="1:17" hidden="1" x14ac:dyDescent="0.3">
      <c r="A46" s="63" t="s">
        <v>81</v>
      </c>
      <c r="B46" s="63" t="s">
        <v>21</v>
      </c>
      <c r="C46" s="63" t="s">
        <v>18</v>
      </c>
      <c r="D46" s="63" t="s">
        <v>19</v>
      </c>
      <c r="E46" s="63" t="s">
        <v>47</v>
      </c>
      <c r="F46" s="63" t="s">
        <v>9</v>
      </c>
      <c r="G46" s="63" t="s">
        <v>20</v>
      </c>
      <c r="H46" s="63" t="s">
        <v>48</v>
      </c>
      <c r="I46" s="42"/>
      <c r="J46" s="42"/>
      <c r="K46" s="98"/>
      <c r="L46" s="98"/>
      <c r="M46" s="68"/>
      <c r="N46" s="68"/>
      <c r="O46" s="68"/>
      <c r="P46" s="68"/>
      <c r="Q46" s="68"/>
    </row>
    <row r="47" spans="1:17" hidden="1" x14ac:dyDescent="0.3">
      <c r="A47" s="41" t="s">
        <v>80</v>
      </c>
      <c r="B47" s="122"/>
      <c r="C47" s="123"/>
      <c r="D47" s="123"/>
      <c r="E47" s="124">
        <v>0.8</v>
      </c>
      <c r="F47" s="43" t="s">
        <v>44</v>
      </c>
      <c r="G47" s="125">
        <v>80</v>
      </c>
      <c r="H47" s="67">
        <f>G47/E47</f>
        <v>100</v>
      </c>
    </row>
    <row r="48" spans="1:17" hidden="1" x14ac:dyDescent="0.3">
      <c r="A48" s="41">
        <v>2</v>
      </c>
      <c r="B48" s="122"/>
      <c r="C48" s="123"/>
      <c r="D48" s="123"/>
      <c r="E48" s="124">
        <v>1</v>
      </c>
      <c r="F48" s="43" t="s">
        <v>44</v>
      </c>
      <c r="G48" s="125">
        <v>80</v>
      </c>
      <c r="H48" s="67">
        <f t="shared" ref="H48:H58" si="3">G48/E48</f>
        <v>80</v>
      </c>
    </row>
    <row r="49" spans="1:8" hidden="1" x14ac:dyDescent="0.3">
      <c r="A49" s="41">
        <v>3</v>
      </c>
      <c r="B49" s="122"/>
      <c r="C49" s="123"/>
      <c r="D49" s="123"/>
      <c r="E49" s="124">
        <v>1</v>
      </c>
      <c r="F49" s="43" t="s">
        <v>44</v>
      </c>
      <c r="G49" s="125">
        <v>80</v>
      </c>
      <c r="H49" s="67">
        <f t="shared" si="3"/>
        <v>80</v>
      </c>
    </row>
    <row r="50" spans="1:8" hidden="1" x14ac:dyDescent="0.3">
      <c r="A50" s="41">
        <v>4</v>
      </c>
      <c r="B50" s="122"/>
      <c r="C50" s="123"/>
      <c r="D50" s="123"/>
      <c r="E50" s="124">
        <v>1</v>
      </c>
      <c r="F50" s="43" t="s">
        <v>44</v>
      </c>
      <c r="G50" s="125">
        <v>80</v>
      </c>
      <c r="H50" s="67">
        <f t="shared" si="3"/>
        <v>80</v>
      </c>
    </row>
    <row r="51" spans="1:8" hidden="1" x14ac:dyDescent="0.3">
      <c r="A51" s="41">
        <v>5</v>
      </c>
      <c r="B51" s="122"/>
      <c r="C51" s="123"/>
      <c r="D51" s="123"/>
      <c r="E51" s="124">
        <v>1</v>
      </c>
      <c r="F51" s="43" t="s">
        <v>44</v>
      </c>
      <c r="G51" s="125">
        <v>80</v>
      </c>
      <c r="H51" s="67">
        <f t="shared" si="3"/>
        <v>80</v>
      </c>
    </row>
    <row r="52" spans="1:8" hidden="1" x14ac:dyDescent="0.3">
      <c r="A52" s="41">
        <v>6</v>
      </c>
      <c r="B52" s="122"/>
      <c r="C52" s="123"/>
      <c r="D52" s="123"/>
      <c r="E52" s="124">
        <v>1</v>
      </c>
      <c r="F52" s="43" t="s">
        <v>44</v>
      </c>
      <c r="G52" s="125">
        <v>80</v>
      </c>
      <c r="H52" s="67">
        <f t="shared" si="3"/>
        <v>80</v>
      </c>
    </row>
    <row r="53" spans="1:8" hidden="1" x14ac:dyDescent="0.3">
      <c r="A53" s="41">
        <v>7</v>
      </c>
      <c r="B53" s="122"/>
      <c r="C53" s="123"/>
      <c r="D53" s="123"/>
      <c r="E53" s="124">
        <v>1</v>
      </c>
      <c r="F53" s="43" t="s">
        <v>44</v>
      </c>
      <c r="G53" s="125">
        <v>80</v>
      </c>
      <c r="H53" s="67">
        <f t="shared" si="3"/>
        <v>80</v>
      </c>
    </row>
    <row r="54" spans="1:8" hidden="1" x14ac:dyDescent="0.3">
      <c r="A54" s="41">
        <v>8</v>
      </c>
      <c r="B54" s="122"/>
      <c r="C54" s="123"/>
      <c r="D54" s="123"/>
      <c r="E54" s="124">
        <v>1</v>
      </c>
      <c r="F54" s="43" t="s">
        <v>44</v>
      </c>
      <c r="G54" s="125">
        <v>80</v>
      </c>
      <c r="H54" s="67">
        <f t="shared" si="3"/>
        <v>80</v>
      </c>
    </row>
    <row r="55" spans="1:8" hidden="1" x14ac:dyDescent="0.3">
      <c r="A55" s="41">
        <v>9</v>
      </c>
      <c r="B55" s="122"/>
      <c r="C55" s="123"/>
      <c r="D55" s="123"/>
      <c r="E55" s="124">
        <v>1</v>
      </c>
      <c r="F55" s="43" t="s">
        <v>44</v>
      </c>
      <c r="G55" s="125">
        <v>80</v>
      </c>
      <c r="H55" s="67">
        <f t="shared" si="3"/>
        <v>80</v>
      </c>
    </row>
    <row r="56" spans="1:8" hidden="1" x14ac:dyDescent="0.3">
      <c r="A56" s="41">
        <v>10</v>
      </c>
      <c r="B56" s="122"/>
      <c r="C56" s="123"/>
      <c r="D56" s="123"/>
      <c r="E56" s="124">
        <v>1</v>
      </c>
      <c r="F56" s="43" t="s">
        <v>44</v>
      </c>
      <c r="G56" s="125">
        <v>80</v>
      </c>
      <c r="H56" s="67">
        <f t="shared" si="3"/>
        <v>80</v>
      </c>
    </row>
    <row r="57" spans="1:8" hidden="1" x14ac:dyDescent="0.3">
      <c r="A57" s="41">
        <v>11</v>
      </c>
      <c r="B57" s="122"/>
      <c r="C57" s="123"/>
      <c r="D57" s="123"/>
      <c r="E57" s="124">
        <v>1</v>
      </c>
      <c r="F57" s="43" t="s">
        <v>44</v>
      </c>
      <c r="G57" s="125">
        <v>80</v>
      </c>
      <c r="H57" s="67">
        <f t="shared" si="3"/>
        <v>80</v>
      </c>
    </row>
    <row r="58" spans="1:8" hidden="1" x14ac:dyDescent="0.3">
      <c r="A58" s="41">
        <v>12</v>
      </c>
      <c r="B58" s="122"/>
      <c r="C58" s="123"/>
      <c r="D58" s="123"/>
      <c r="E58" s="124">
        <v>1</v>
      </c>
      <c r="F58" s="43" t="s">
        <v>44</v>
      </c>
      <c r="G58" s="125">
        <v>80</v>
      </c>
      <c r="H58" s="67">
        <f t="shared" si="3"/>
        <v>80</v>
      </c>
    </row>
    <row r="59" spans="1:8" hidden="1" x14ac:dyDescent="0.3">
      <c r="A59" s="95"/>
      <c r="B59" s="72"/>
      <c r="C59" s="71"/>
      <c r="D59" s="71"/>
      <c r="E59" s="71"/>
      <c r="F59" s="71"/>
      <c r="G59" s="71"/>
      <c r="H59" s="70"/>
    </row>
    <row r="60" spans="1:8" hidden="1" x14ac:dyDescent="0.3">
      <c r="A60" s="63" t="s">
        <v>51</v>
      </c>
      <c r="B60" s="63" t="s">
        <v>21</v>
      </c>
      <c r="C60" s="63" t="s">
        <v>18</v>
      </c>
      <c r="D60" s="63" t="s">
        <v>19</v>
      </c>
      <c r="E60" s="63" t="s">
        <v>47</v>
      </c>
      <c r="F60" s="63" t="s">
        <v>9</v>
      </c>
      <c r="G60" s="63" t="s">
        <v>20</v>
      </c>
      <c r="H60" s="63" t="s">
        <v>48</v>
      </c>
    </row>
    <row r="61" spans="1:8" hidden="1" x14ac:dyDescent="0.3">
      <c r="A61" s="41">
        <v>1</v>
      </c>
      <c r="B61" s="122"/>
      <c r="C61" s="123"/>
      <c r="D61" s="123"/>
      <c r="E61" s="124"/>
      <c r="F61" s="43" t="s">
        <v>44</v>
      </c>
      <c r="G61" s="125"/>
      <c r="H61" s="67" t="e">
        <f>G61/E61</f>
        <v>#DIV/0!</v>
      </c>
    </row>
    <row r="62" spans="1:8" hidden="1" x14ac:dyDescent="0.3">
      <c r="A62" s="41">
        <v>2</v>
      </c>
      <c r="B62" s="122"/>
      <c r="C62" s="123"/>
      <c r="D62" s="123"/>
      <c r="E62" s="124"/>
      <c r="F62" s="43" t="s">
        <v>44</v>
      </c>
      <c r="G62" s="125"/>
      <c r="H62" s="67" t="e">
        <f t="shared" ref="H62:H72" si="4">G62/E62</f>
        <v>#DIV/0!</v>
      </c>
    </row>
    <row r="63" spans="1:8" hidden="1" x14ac:dyDescent="0.3">
      <c r="A63" s="41">
        <v>3</v>
      </c>
      <c r="B63" s="122"/>
      <c r="C63" s="123"/>
      <c r="D63" s="123"/>
      <c r="E63" s="124"/>
      <c r="F63" s="43" t="s">
        <v>44</v>
      </c>
      <c r="G63" s="125"/>
      <c r="H63" s="67" t="e">
        <f t="shared" si="4"/>
        <v>#DIV/0!</v>
      </c>
    </row>
    <row r="64" spans="1:8" hidden="1" x14ac:dyDescent="0.3">
      <c r="A64" s="41">
        <v>4</v>
      </c>
      <c r="B64" s="122"/>
      <c r="C64" s="123"/>
      <c r="D64" s="123"/>
      <c r="E64" s="124"/>
      <c r="F64" s="43" t="s">
        <v>44</v>
      </c>
      <c r="G64" s="125"/>
      <c r="H64" s="67" t="e">
        <f t="shared" si="4"/>
        <v>#DIV/0!</v>
      </c>
    </row>
    <row r="65" spans="1:8" hidden="1" x14ac:dyDescent="0.3">
      <c r="A65" s="41">
        <v>5</v>
      </c>
      <c r="B65" s="122"/>
      <c r="C65" s="123"/>
      <c r="D65" s="123"/>
      <c r="E65" s="124"/>
      <c r="F65" s="43" t="s">
        <v>44</v>
      </c>
      <c r="G65" s="125"/>
      <c r="H65" s="67" t="e">
        <f t="shared" si="4"/>
        <v>#DIV/0!</v>
      </c>
    </row>
    <row r="66" spans="1:8" hidden="1" x14ac:dyDescent="0.3">
      <c r="A66" s="41">
        <v>6</v>
      </c>
      <c r="B66" s="122"/>
      <c r="C66" s="123"/>
      <c r="D66" s="123"/>
      <c r="E66" s="124"/>
      <c r="F66" s="43" t="s">
        <v>44</v>
      </c>
      <c r="G66" s="125"/>
      <c r="H66" s="67" t="e">
        <f t="shared" si="4"/>
        <v>#DIV/0!</v>
      </c>
    </row>
    <row r="67" spans="1:8" hidden="1" x14ac:dyDescent="0.3">
      <c r="A67" s="41">
        <v>7</v>
      </c>
      <c r="B67" s="122"/>
      <c r="C67" s="123"/>
      <c r="D67" s="123"/>
      <c r="E67" s="124"/>
      <c r="F67" s="43" t="s">
        <v>44</v>
      </c>
      <c r="G67" s="125"/>
      <c r="H67" s="67" t="e">
        <f t="shared" si="4"/>
        <v>#DIV/0!</v>
      </c>
    </row>
    <row r="68" spans="1:8" hidden="1" x14ac:dyDescent="0.3">
      <c r="A68" s="41">
        <v>8</v>
      </c>
      <c r="B68" s="122"/>
      <c r="C68" s="123"/>
      <c r="D68" s="123"/>
      <c r="E68" s="124"/>
      <c r="F68" s="43" t="s">
        <v>44</v>
      </c>
      <c r="G68" s="125"/>
      <c r="H68" s="67" t="e">
        <f t="shared" si="4"/>
        <v>#DIV/0!</v>
      </c>
    </row>
    <row r="69" spans="1:8" hidden="1" x14ac:dyDescent="0.3">
      <c r="A69" s="41">
        <v>9</v>
      </c>
      <c r="B69" s="122"/>
      <c r="C69" s="123"/>
      <c r="D69" s="123"/>
      <c r="E69" s="124"/>
      <c r="F69" s="43" t="s">
        <v>44</v>
      </c>
      <c r="G69" s="125"/>
      <c r="H69" s="67" t="e">
        <f t="shared" si="4"/>
        <v>#DIV/0!</v>
      </c>
    </row>
    <row r="70" spans="1:8" hidden="1" x14ac:dyDescent="0.3">
      <c r="A70" s="41">
        <v>10</v>
      </c>
      <c r="B70" s="122"/>
      <c r="C70" s="123"/>
      <c r="D70" s="123"/>
      <c r="E70" s="124"/>
      <c r="F70" s="43" t="s">
        <v>44</v>
      </c>
      <c r="G70" s="125"/>
      <c r="H70" s="67" t="e">
        <f t="shared" si="4"/>
        <v>#DIV/0!</v>
      </c>
    </row>
    <row r="71" spans="1:8" hidden="1" x14ac:dyDescent="0.3">
      <c r="A71" s="41">
        <v>11</v>
      </c>
      <c r="B71" s="122"/>
      <c r="C71" s="123"/>
      <c r="D71" s="123"/>
      <c r="E71" s="124"/>
      <c r="F71" s="43" t="s">
        <v>44</v>
      </c>
      <c r="G71" s="125"/>
      <c r="H71" s="67" t="e">
        <f t="shared" si="4"/>
        <v>#DIV/0!</v>
      </c>
    </row>
    <row r="72" spans="1:8" hidden="1" x14ac:dyDescent="0.3">
      <c r="A72" s="41">
        <v>12</v>
      </c>
      <c r="B72" s="122"/>
      <c r="C72" s="123"/>
      <c r="D72" s="123"/>
      <c r="E72" s="124"/>
      <c r="F72" s="43" t="s">
        <v>44</v>
      </c>
      <c r="G72" s="125"/>
      <c r="H72" s="67" t="e">
        <f t="shared" si="4"/>
        <v>#DIV/0!</v>
      </c>
    </row>
    <row r="73" spans="1:8" hidden="1" x14ac:dyDescent="0.3">
      <c r="A73" s="71"/>
      <c r="B73" s="72"/>
      <c r="C73" s="71"/>
      <c r="D73" s="71"/>
      <c r="E73" s="71"/>
      <c r="F73" s="71"/>
      <c r="G73" s="71"/>
      <c r="H73" s="70"/>
    </row>
    <row r="75" spans="1:8" ht="16.8" x14ac:dyDescent="0.35">
      <c r="G75" s="73" t="s">
        <v>64</v>
      </c>
    </row>
  </sheetData>
  <sheetProtection password="AD9B" sheet="1" objects="1" scenarios="1"/>
  <dataConsolidate/>
  <mergeCells count="2">
    <mergeCell ref="A6:H6"/>
    <mergeCell ref="A45:H45"/>
  </mergeCells>
  <hyperlinks>
    <hyperlink ref="D11" location="'Climatic zone'!A1" display="Climatic zone"/>
    <hyperlink ref="G75" location="'Compliance path'!A1" display="Back to compliance path"/>
  </hyperlinks>
  <pageMargins left="0.70866141732283472" right="0.70866141732283472" top="0.74803149606299213" bottom="0.74803149606299213" header="0.31496062992125984" footer="0.31496062992125984"/>
  <pageSetup paperSize="9" scale="43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2">
        <x14:dataValidation type="list" allowBlank="1" showInputMessage="1" showErrorMessage="1">
          <x14:formula1>
            <xm:f>Misc!B25:B31</xm:f>
          </x14:formula1>
          <xm:sqref>E11</xm:sqref>
        </x14:dataValidation>
        <x14:dataValidation type="list" allowBlank="1" showInputMessage="1" showErrorMessage="1">
          <x14:formula1>
            <xm:f>Misc!A15:A23</xm:f>
          </x14:formula1>
          <xm:sqref>E9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Q74"/>
  <sheetViews>
    <sheetView showGridLines="0" topLeftCell="B1" zoomScale="80" zoomScaleNormal="80" workbookViewId="0">
      <selection activeCell="D7" sqref="D7"/>
    </sheetView>
  </sheetViews>
  <sheetFormatPr defaultColWidth="9.109375" defaultRowHeight="14.4" x14ac:dyDescent="0.3"/>
  <cols>
    <col min="1" max="1" width="27.109375" style="69" customWidth="1"/>
    <col min="2" max="2" width="36.5546875" style="35" bestFit="1" customWidth="1"/>
    <col min="3" max="4" width="20.6640625" style="69" customWidth="1"/>
    <col min="5" max="5" width="33.88671875" style="69" customWidth="1"/>
    <col min="6" max="6" width="21.44140625" style="69" bestFit="1" customWidth="1"/>
    <col min="7" max="7" width="16.109375" style="69" customWidth="1"/>
    <col min="8" max="8" width="23.109375" style="35" customWidth="1"/>
    <col min="9" max="9" width="9.109375" style="35"/>
    <col min="10" max="10" width="9.109375" style="35" hidden="1" customWidth="1"/>
    <col min="11" max="11" width="20.5546875" style="35" hidden="1" customWidth="1"/>
    <col min="12" max="16384" width="9.109375" style="35"/>
  </cols>
  <sheetData>
    <row r="1" spans="1:8" x14ac:dyDescent="0.3">
      <c r="A1" s="37"/>
      <c r="B1" s="38"/>
      <c r="C1" s="39"/>
      <c r="D1" s="39"/>
      <c r="E1" s="39"/>
      <c r="F1" s="39"/>
      <c r="G1" s="39"/>
      <c r="H1" s="40"/>
    </row>
    <row r="2" spans="1:8" ht="15.6" x14ac:dyDescent="0.3">
      <c r="A2" s="41"/>
      <c r="B2" s="42"/>
      <c r="C2" s="43"/>
      <c r="D2" s="44" t="s">
        <v>0</v>
      </c>
      <c r="E2" s="43"/>
      <c r="F2" s="43"/>
      <c r="G2" s="43"/>
      <c r="H2" s="45"/>
    </row>
    <row r="3" spans="1:8" ht="15.6" x14ac:dyDescent="0.3">
      <c r="A3" s="41"/>
      <c r="B3" s="42"/>
      <c r="C3" s="43"/>
      <c r="D3" s="44" t="s">
        <v>58</v>
      </c>
      <c r="E3" s="43"/>
      <c r="F3" s="43"/>
      <c r="G3" s="43"/>
      <c r="H3" s="45"/>
    </row>
    <row r="4" spans="1:8" x14ac:dyDescent="0.3">
      <c r="A4" s="41"/>
      <c r="B4" s="42"/>
      <c r="C4" s="43"/>
      <c r="D4" s="43"/>
      <c r="E4" s="43"/>
      <c r="F4" s="43"/>
      <c r="G4" s="43"/>
      <c r="H4" s="45"/>
    </row>
    <row r="5" spans="1:8" x14ac:dyDescent="0.3">
      <c r="A5" s="41"/>
      <c r="B5" s="42"/>
      <c r="C5" s="43"/>
      <c r="D5" s="43"/>
      <c r="E5" s="43"/>
      <c r="F5" s="43"/>
      <c r="G5" s="43"/>
      <c r="H5" s="45"/>
    </row>
    <row r="6" spans="1:8" ht="15.6" x14ac:dyDescent="0.3">
      <c r="A6" s="193" t="s">
        <v>70</v>
      </c>
      <c r="B6" s="194"/>
      <c r="C6" s="194"/>
      <c r="D6" s="194"/>
      <c r="E6" s="194"/>
      <c r="F6" s="194"/>
      <c r="G6" s="194"/>
      <c r="H6" s="195"/>
    </row>
    <row r="7" spans="1:8" x14ac:dyDescent="0.3">
      <c r="A7" s="46" t="s">
        <v>2</v>
      </c>
      <c r="B7" s="47"/>
      <c r="C7" s="43"/>
      <c r="D7" s="43"/>
      <c r="E7" s="43"/>
      <c r="F7" s="43"/>
      <c r="G7" s="43"/>
      <c r="H7" s="45"/>
    </row>
    <row r="8" spans="1:8" x14ac:dyDescent="0.3">
      <c r="A8" s="46"/>
      <c r="B8" s="47"/>
      <c r="C8" s="43"/>
      <c r="D8" s="43"/>
      <c r="E8" s="43"/>
      <c r="F8" s="43"/>
      <c r="G8" s="43"/>
      <c r="H8" s="45"/>
    </row>
    <row r="9" spans="1:8" x14ac:dyDescent="0.3">
      <c r="A9" s="48" t="s">
        <v>3</v>
      </c>
      <c r="B9" s="175"/>
      <c r="C9" s="43"/>
      <c r="D9" s="59"/>
      <c r="E9" s="59"/>
      <c r="F9" s="43"/>
      <c r="G9" s="43"/>
      <c r="H9" s="45"/>
    </row>
    <row r="10" spans="1:8" x14ac:dyDescent="0.3">
      <c r="A10" s="48"/>
      <c r="B10" s="175"/>
      <c r="C10" s="43"/>
      <c r="D10" s="117"/>
      <c r="E10" s="59"/>
      <c r="F10" s="43"/>
      <c r="G10" s="43"/>
      <c r="H10" s="45"/>
    </row>
    <row r="11" spans="1:8" ht="16.8" x14ac:dyDescent="0.35">
      <c r="A11" s="48"/>
      <c r="B11" s="175"/>
      <c r="C11" s="43"/>
      <c r="D11" s="50"/>
      <c r="E11" s="43"/>
      <c r="F11" s="43"/>
      <c r="G11" s="43"/>
      <c r="H11" s="45"/>
    </row>
    <row r="12" spans="1:8" x14ac:dyDescent="0.3">
      <c r="A12" s="48" t="s">
        <v>4</v>
      </c>
      <c r="B12" s="175"/>
      <c r="C12" s="43"/>
      <c r="D12" s="43"/>
      <c r="E12" s="51"/>
      <c r="F12" s="43"/>
      <c r="G12" s="43"/>
      <c r="H12" s="45"/>
    </row>
    <row r="13" spans="1:8" x14ac:dyDescent="0.3">
      <c r="A13" s="48" t="s">
        <v>5</v>
      </c>
      <c r="B13" s="175"/>
      <c r="C13" s="43"/>
      <c r="D13" s="43"/>
      <c r="E13" s="43"/>
      <c r="F13" s="43"/>
      <c r="G13" s="43"/>
      <c r="H13" s="45"/>
    </row>
    <row r="14" spans="1:8" x14ac:dyDescent="0.3">
      <c r="A14" s="48" t="s">
        <v>6</v>
      </c>
      <c r="B14" s="175"/>
      <c r="C14" s="43"/>
      <c r="D14" s="43"/>
      <c r="E14" s="43"/>
      <c r="F14" s="43"/>
      <c r="G14" s="43"/>
      <c r="H14" s="45"/>
    </row>
    <row r="15" spans="1:8" x14ac:dyDescent="0.3">
      <c r="A15" s="48" t="s">
        <v>7</v>
      </c>
      <c r="B15" s="177"/>
      <c r="C15" s="43"/>
      <c r="D15" s="43"/>
      <c r="E15" s="43"/>
      <c r="F15" s="43"/>
      <c r="G15" s="43"/>
      <c r="H15" s="45"/>
    </row>
    <row r="16" spans="1:8" x14ac:dyDescent="0.3">
      <c r="A16" s="48"/>
      <c r="B16" s="42"/>
      <c r="C16" s="43"/>
      <c r="D16" s="43"/>
      <c r="E16" s="43"/>
      <c r="F16" s="43"/>
      <c r="G16" s="43"/>
      <c r="H16" s="45"/>
    </row>
    <row r="17" spans="1:17" x14ac:dyDescent="0.3">
      <c r="A17" s="48"/>
      <c r="B17" s="42"/>
      <c r="C17" s="43"/>
      <c r="D17" s="43"/>
      <c r="E17" s="43"/>
      <c r="F17" s="43"/>
      <c r="G17" s="43"/>
      <c r="H17" s="45"/>
    </row>
    <row r="18" spans="1:17" x14ac:dyDescent="0.3">
      <c r="A18" s="46" t="s">
        <v>8</v>
      </c>
      <c r="B18" s="42"/>
      <c r="C18" s="43"/>
      <c r="D18" s="52" t="s">
        <v>32</v>
      </c>
      <c r="E18" s="53"/>
      <c r="F18" s="43"/>
      <c r="G18" s="54"/>
      <c r="H18" s="45"/>
    </row>
    <row r="19" spans="1:17" x14ac:dyDescent="0.3">
      <c r="A19" s="46"/>
      <c r="B19" s="42"/>
      <c r="C19" s="43"/>
      <c r="D19" s="52"/>
      <c r="E19" s="53"/>
      <c r="F19" s="43"/>
      <c r="G19" s="54"/>
      <c r="H19" s="45"/>
    </row>
    <row r="20" spans="1:17" ht="23.4" x14ac:dyDescent="0.45">
      <c r="A20" s="48" t="s">
        <v>90</v>
      </c>
      <c r="B20" s="75"/>
      <c r="C20" s="43"/>
      <c r="D20" s="43" t="s">
        <v>43</v>
      </c>
      <c r="E20" s="36" t="str">
        <f>IFERROR((IF(B20&gt;0,E24*1000/B20, " ")),"")</f>
        <v xml:space="preserve"> </v>
      </c>
      <c r="F20" s="43"/>
      <c r="G20" s="43" t="s">
        <v>34</v>
      </c>
      <c r="H20" s="138">
        <f>IFERROR((IF(AND($E$21&gt;0.1,$G$24&lt;0.2),2,IF($E$21&gt;0.1,0.1,0))),"")</f>
        <v>0.1</v>
      </c>
    </row>
    <row r="21" spans="1:17" x14ac:dyDescent="0.3">
      <c r="A21" s="48"/>
      <c r="B21" s="59"/>
      <c r="C21" s="43"/>
      <c r="D21" s="80" t="s">
        <v>83</v>
      </c>
      <c r="E21" s="135" t="str">
        <f>IFERROR(((E26-E20)/E26),"0%")</f>
        <v>0%</v>
      </c>
      <c r="F21" s="43"/>
      <c r="G21" s="55"/>
      <c r="H21" s="56"/>
    </row>
    <row r="22" spans="1:17" x14ac:dyDescent="0.3">
      <c r="A22" s="57"/>
      <c r="B22" s="59"/>
      <c r="C22" s="43"/>
      <c r="D22" s="43"/>
      <c r="E22" s="58" t="e">
        <f>(E27-E24)/E27*100</f>
        <v>#VALUE!</v>
      </c>
      <c r="F22" s="43"/>
      <c r="G22" s="43"/>
      <c r="H22" s="45"/>
    </row>
    <row r="23" spans="1:17" x14ac:dyDescent="0.3">
      <c r="A23" s="57"/>
      <c r="B23" s="59"/>
      <c r="C23" s="43"/>
      <c r="D23" s="43"/>
      <c r="E23" s="51"/>
      <c r="F23" s="43" t="s">
        <v>69</v>
      </c>
      <c r="G23" s="43" t="s">
        <v>63</v>
      </c>
      <c r="H23" s="45"/>
      <c r="K23" s="61">
        <f>IF(AND($E$21&gt;15,$G$24&lt;20),2,IF($E$21&gt;15,1,0))</f>
        <v>1</v>
      </c>
    </row>
    <row r="24" spans="1:17" x14ac:dyDescent="0.3">
      <c r="A24" s="57"/>
      <c r="B24" s="59"/>
      <c r="C24" s="43"/>
      <c r="D24" s="80" t="s">
        <v>86</v>
      </c>
      <c r="E24" s="60" t="str">
        <f>IFERROR((AVERAGE(H30:H41)),"")</f>
        <v/>
      </c>
      <c r="F24" s="82">
        <f>MAX(H30:H41)</f>
        <v>0</v>
      </c>
      <c r="G24" s="54" t="str">
        <f>IFERROR((($E$24-F24)/E24),"")</f>
        <v/>
      </c>
      <c r="H24" s="45"/>
      <c r="J24" s="35">
        <f>IF(E24:E24&gt;0,1,0)</f>
        <v>1</v>
      </c>
    </row>
    <row r="25" spans="1:17" x14ac:dyDescent="0.3">
      <c r="A25" s="57"/>
      <c r="B25" s="59"/>
      <c r="C25" s="43"/>
      <c r="D25" s="80" t="s">
        <v>91</v>
      </c>
      <c r="E25" s="60" t="str">
        <f>IFERROR((AVERAGE(H46:H57)),"")</f>
        <v/>
      </c>
      <c r="F25" s="82">
        <f>MAX(H46:H57)</f>
        <v>0</v>
      </c>
      <c r="G25" s="54" t="str">
        <f>IFERROR((($E$25-F25)/E25),"")</f>
        <v/>
      </c>
      <c r="H25" s="45"/>
      <c r="J25" s="35">
        <f t="shared" ref="J25:J26" si="0">IF(E25:E25&gt;0,1,0)</f>
        <v>1</v>
      </c>
      <c r="K25" s="61"/>
      <c r="L25" s="61"/>
      <c r="M25" s="61"/>
    </row>
    <row r="26" spans="1:17" x14ac:dyDescent="0.3">
      <c r="A26" s="57"/>
      <c r="B26" s="59"/>
      <c r="C26" s="43"/>
      <c r="D26" s="106" t="s">
        <v>53</v>
      </c>
      <c r="E26" s="134" t="str">
        <f>IF(B20&gt;0,E25*1000/B20, " ")</f>
        <v xml:space="preserve"> </v>
      </c>
      <c r="F26" s="108"/>
      <c r="G26" s="109"/>
      <c r="H26" s="45"/>
      <c r="J26" s="35">
        <f t="shared" si="0"/>
        <v>1</v>
      </c>
      <c r="K26" s="61"/>
      <c r="L26" s="61" t="s">
        <v>54</v>
      </c>
      <c r="M26" s="62"/>
    </row>
    <row r="27" spans="1:17" x14ac:dyDescent="0.3">
      <c r="A27" s="57"/>
      <c r="B27" s="59"/>
      <c r="C27" s="43"/>
      <c r="D27" s="106" t="s">
        <v>52</v>
      </c>
      <c r="E27" s="107"/>
      <c r="F27" s="43"/>
      <c r="G27" s="43"/>
      <c r="H27" s="45"/>
      <c r="J27" s="35">
        <f>SUM(J24:J26)</f>
        <v>3</v>
      </c>
      <c r="K27" s="61"/>
      <c r="L27" s="61"/>
      <c r="M27" s="61"/>
    </row>
    <row r="28" spans="1:17" ht="15.6" x14ac:dyDescent="0.3">
      <c r="A28" s="133" t="s">
        <v>92</v>
      </c>
      <c r="B28" s="42"/>
      <c r="C28" s="43"/>
      <c r="D28" s="43"/>
      <c r="E28" s="43"/>
      <c r="F28" s="43"/>
      <c r="G28" s="43"/>
      <c r="H28" s="45"/>
      <c r="K28" s="61"/>
      <c r="L28" s="61"/>
      <c r="M28" s="61"/>
    </row>
    <row r="29" spans="1:17" s="64" customFormat="1" x14ac:dyDescent="0.3">
      <c r="A29" s="63" t="s">
        <v>61</v>
      </c>
      <c r="B29" s="63" t="s">
        <v>21</v>
      </c>
      <c r="C29" s="63" t="s">
        <v>18</v>
      </c>
      <c r="D29" s="63" t="s">
        <v>19</v>
      </c>
      <c r="E29" s="63" t="s">
        <v>47</v>
      </c>
      <c r="F29" s="63" t="s">
        <v>9</v>
      </c>
      <c r="G29" s="63" t="s">
        <v>20</v>
      </c>
      <c r="H29" s="63" t="s">
        <v>48</v>
      </c>
      <c r="K29" s="65" t="s">
        <v>57</v>
      </c>
      <c r="L29" s="65"/>
      <c r="M29" s="66"/>
      <c r="N29" s="66"/>
      <c r="O29" s="66"/>
      <c r="P29" s="66"/>
      <c r="Q29" s="66"/>
    </row>
    <row r="30" spans="1:17" x14ac:dyDescent="0.3">
      <c r="A30" s="37">
        <v>1</v>
      </c>
      <c r="B30" s="173"/>
      <c r="C30" s="178"/>
      <c r="D30" s="171"/>
      <c r="E30" s="169"/>
      <c r="F30" s="39" t="s">
        <v>44</v>
      </c>
      <c r="G30" s="179"/>
      <c r="H30" s="110" t="str">
        <f>IFERROR((G30/E30),"")</f>
        <v/>
      </c>
      <c r="J30" s="137" t="str">
        <f>H30</f>
        <v/>
      </c>
      <c r="K30" s="137" t="str">
        <f>H46</f>
        <v/>
      </c>
      <c r="L30" s="61"/>
      <c r="M30" s="68"/>
      <c r="N30" s="68"/>
      <c r="O30" s="68"/>
      <c r="P30" s="68"/>
      <c r="Q30" s="68"/>
    </row>
    <row r="31" spans="1:17" x14ac:dyDescent="0.3">
      <c r="A31" s="41">
        <v>2</v>
      </c>
      <c r="B31" s="170"/>
      <c r="C31" s="171"/>
      <c r="D31" s="171"/>
      <c r="E31" s="172"/>
      <c r="F31" s="43" t="s">
        <v>44</v>
      </c>
      <c r="G31" s="174"/>
      <c r="H31" s="81" t="str">
        <f t="shared" ref="H31:H41" si="1">IFERROR((G31/E31),"")</f>
        <v/>
      </c>
      <c r="J31" s="137" t="str">
        <f t="shared" ref="J31:J41" si="2">H31</f>
        <v/>
      </c>
      <c r="K31" s="137" t="str">
        <f t="shared" ref="K31:K41" si="3">H47</f>
        <v/>
      </c>
      <c r="L31" s="61"/>
      <c r="M31" s="68"/>
      <c r="N31" s="68"/>
      <c r="O31" s="68"/>
      <c r="P31" s="68"/>
      <c r="Q31" s="68"/>
    </row>
    <row r="32" spans="1:17" x14ac:dyDescent="0.3">
      <c r="A32" s="41">
        <v>3</v>
      </c>
      <c r="B32" s="170"/>
      <c r="C32" s="171"/>
      <c r="D32" s="171"/>
      <c r="E32" s="172"/>
      <c r="F32" s="43" t="s">
        <v>44</v>
      </c>
      <c r="G32" s="174"/>
      <c r="H32" s="81" t="str">
        <f t="shared" si="1"/>
        <v/>
      </c>
      <c r="J32" s="137" t="str">
        <f t="shared" si="2"/>
        <v/>
      </c>
      <c r="K32" s="137" t="str">
        <f t="shared" si="3"/>
        <v/>
      </c>
      <c r="L32" s="61"/>
      <c r="M32" s="68"/>
      <c r="N32" s="68"/>
      <c r="O32" s="68"/>
      <c r="P32" s="68"/>
      <c r="Q32" s="68"/>
    </row>
    <row r="33" spans="1:17" x14ac:dyDescent="0.3">
      <c r="A33" s="41">
        <v>4</v>
      </c>
      <c r="B33" s="170"/>
      <c r="C33" s="171"/>
      <c r="D33" s="171"/>
      <c r="E33" s="172"/>
      <c r="F33" s="43" t="s">
        <v>44</v>
      </c>
      <c r="G33" s="174"/>
      <c r="H33" s="81" t="str">
        <f t="shared" si="1"/>
        <v/>
      </c>
      <c r="J33" s="137" t="str">
        <f t="shared" si="2"/>
        <v/>
      </c>
      <c r="K33" s="137" t="str">
        <f t="shared" si="3"/>
        <v/>
      </c>
      <c r="L33" s="61"/>
      <c r="M33" s="68"/>
      <c r="N33" s="68"/>
      <c r="O33" s="68"/>
      <c r="P33" s="68"/>
      <c r="Q33" s="68"/>
    </row>
    <row r="34" spans="1:17" x14ac:dyDescent="0.3">
      <c r="A34" s="41">
        <v>5</v>
      </c>
      <c r="B34" s="170"/>
      <c r="C34" s="171"/>
      <c r="D34" s="171"/>
      <c r="E34" s="172"/>
      <c r="F34" s="43" t="s">
        <v>44</v>
      </c>
      <c r="G34" s="174"/>
      <c r="H34" s="81" t="str">
        <f t="shared" si="1"/>
        <v/>
      </c>
      <c r="J34" s="137" t="str">
        <f t="shared" si="2"/>
        <v/>
      </c>
      <c r="K34" s="137" t="str">
        <f t="shared" si="3"/>
        <v/>
      </c>
      <c r="L34" s="61"/>
      <c r="M34" s="68"/>
      <c r="N34" s="68"/>
      <c r="O34" s="68"/>
      <c r="P34" s="68"/>
      <c r="Q34" s="68"/>
    </row>
    <row r="35" spans="1:17" x14ac:dyDescent="0.3">
      <c r="A35" s="41">
        <v>6</v>
      </c>
      <c r="B35" s="170"/>
      <c r="C35" s="171"/>
      <c r="D35" s="171"/>
      <c r="E35" s="172"/>
      <c r="F35" s="43" t="s">
        <v>44</v>
      </c>
      <c r="G35" s="174"/>
      <c r="H35" s="81" t="str">
        <f t="shared" si="1"/>
        <v/>
      </c>
      <c r="J35" s="137" t="str">
        <f t="shared" si="2"/>
        <v/>
      </c>
      <c r="K35" s="137" t="str">
        <f t="shared" si="3"/>
        <v/>
      </c>
      <c r="L35" s="61"/>
      <c r="M35" s="68"/>
      <c r="N35" s="68"/>
      <c r="O35" s="68"/>
      <c r="P35" s="68"/>
      <c r="Q35" s="68"/>
    </row>
    <row r="36" spans="1:17" x14ac:dyDescent="0.3">
      <c r="A36" s="41">
        <v>7</v>
      </c>
      <c r="B36" s="170"/>
      <c r="C36" s="171"/>
      <c r="D36" s="171"/>
      <c r="E36" s="172"/>
      <c r="F36" s="43" t="s">
        <v>44</v>
      </c>
      <c r="G36" s="174"/>
      <c r="H36" s="81" t="str">
        <f t="shared" si="1"/>
        <v/>
      </c>
      <c r="J36" s="137" t="str">
        <f t="shared" si="2"/>
        <v/>
      </c>
      <c r="K36" s="137" t="str">
        <f t="shared" si="3"/>
        <v/>
      </c>
      <c r="L36" s="61"/>
      <c r="M36" s="68"/>
      <c r="N36" s="68"/>
      <c r="O36" s="68"/>
      <c r="P36" s="68"/>
      <c r="Q36" s="68"/>
    </row>
    <row r="37" spans="1:17" x14ac:dyDescent="0.3">
      <c r="A37" s="41">
        <v>8</v>
      </c>
      <c r="B37" s="170"/>
      <c r="C37" s="171"/>
      <c r="D37" s="171"/>
      <c r="E37" s="172"/>
      <c r="F37" s="43" t="s">
        <v>44</v>
      </c>
      <c r="G37" s="174"/>
      <c r="H37" s="81" t="str">
        <f t="shared" si="1"/>
        <v/>
      </c>
      <c r="J37" s="137" t="str">
        <f t="shared" si="2"/>
        <v/>
      </c>
      <c r="K37" s="137" t="str">
        <f t="shared" si="3"/>
        <v/>
      </c>
      <c r="L37" s="61"/>
      <c r="M37" s="68"/>
      <c r="N37" s="68"/>
      <c r="O37" s="68"/>
      <c r="P37" s="68"/>
      <c r="Q37" s="68"/>
    </row>
    <row r="38" spans="1:17" x14ac:dyDescent="0.3">
      <c r="A38" s="41">
        <v>9</v>
      </c>
      <c r="B38" s="170"/>
      <c r="C38" s="171"/>
      <c r="D38" s="171"/>
      <c r="E38" s="172"/>
      <c r="F38" s="43" t="s">
        <v>44</v>
      </c>
      <c r="G38" s="174"/>
      <c r="H38" s="81" t="str">
        <f t="shared" si="1"/>
        <v/>
      </c>
      <c r="J38" s="137" t="str">
        <f t="shared" si="2"/>
        <v/>
      </c>
      <c r="K38" s="137" t="str">
        <f t="shared" si="3"/>
        <v/>
      </c>
      <c r="L38" s="61"/>
      <c r="M38" s="68"/>
      <c r="N38" s="68"/>
      <c r="O38" s="68"/>
      <c r="P38" s="68"/>
      <c r="Q38" s="68"/>
    </row>
    <row r="39" spans="1:17" x14ac:dyDescent="0.3">
      <c r="A39" s="41">
        <v>10</v>
      </c>
      <c r="B39" s="170"/>
      <c r="C39" s="171"/>
      <c r="D39" s="171"/>
      <c r="E39" s="172"/>
      <c r="F39" s="43" t="s">
        <v>44</v>
      </c>
      <c r="G39" s="174"/>
      <c r="H39" s="81" t="str">
        <f t="shared" si="1"/>
        <v/>
      </c>
      <c r="J39" s="137" t="str">
        <f t="shared" si="2"/>
        <v/>
      </c>
      <c r="K39" s="137" t="str">
        <f t="shared" si="3"/>
        <v/>
      </c>
      <c r="L39" s="61"/>
      <c r="M39" s="68"/>
      <c r="N39" s="68"/>
      <c r="O39" s="68"/>
      <c r="P39" s="68"/>
      <c r="Q39" s="68"/>
    </row>
    <row r="40" spans="1:17" x14ac:dyDescent="0.3">
      <c r="A40" s="41">
        <v>11</v>
      </c>
      <c r="B40" s="170"/>
      <c r="C40" s="171"/>
      <c r="D40" s="171"/>
      <c r="E40" s="172"/>
      <c r="F40" s="43" t="s">
        <v>44</v>
      </c>
      <c r="G40" s="174"/>
      <c r="H40" s="81" t="str">
        <f t="shared" si="1"/>
        <v/>
      </c>
      <c r="J40" s="137" t="str">
        <f t="shared" si="2"/>
        <v/>
      </c>
      <c r="K40" s="137" t="str">
        <f t="shared" si="3"/>
        <v/>
      </c>
      <c r="L40" s="61"/>
      <c r="M40" s="68"/>
      <c r="N40" s="68"/>
      <c r="O40" s="68"/>
      <c r="P40" s="68"/>
      <c r="Q40" s="68"/>
    </row>
    <row r="41" spans="1:17" x14ac:dyDescent="0.3">
      <c r="A41" s="41">
        <v>12</v>
      </c>
      <c r="B41" s="170"/>
      <c r="C41" s="171"/>
      <c r="D41" s="171"/>
      <c r="E41" s="172"/>
      <c r="F41" s="43" t="s">
        <v>44</v>
      </c>
      <c r="G41" s="174"/>
      <c r="H41" s="81" t="str">
        <f t="shared" si="1"/>
        <v/>
      </c>
      <c r="I41" s="42"/>
      <c r="J41" s="137" t="str">
        <f t="shared" si="2"/>
        <v/>
      </c>
      <c r="K41" s="137" t="str">
        <f t="shared" si="3"/>
        <v/>
      </c>
      <c r="L41" s="61"/>
      <c r="M41" s="68"/>
      <c r="N41" s="68"/>
      <c r="O41" s="68"/>
      <c r="P41" s="68"/>
      <c r="Q41" s="68"/>
    </row>
    <row r="42" spans="1:17" s="93" customFormat="1" x14ac:dyDescent="0.3">
      <c r="A42" s="91"/>
      <c r="B42" s="47"/>
      <c r="C42" s="126"/>
      <c r="D42" s="126"/>
      <c r="E42" s="127"/>
      <c r="F42" s="59"/>
      <c r="G42" s="59"/>
      <c r="H42" s="104"/>
      <c r="I42" s="47"/>
      <c r="K42" s="105"/>
      <c r="L42" s="105"/>
      <c r="M42" s="94"/>
      <c r="N42" s="94"/>
      <c r="O42" s="94"/>
      <c r="P42" s="94"/>
      <c r="Q42" s="94"/>
    </row>
    <row r="43" spans="1:17" s="93" customFormat="1" x14ac:dyDescent="0.3">
      <c r="A43" s="101"/>
      <c r="B43" s="128"/>
      <c r="C43" s="129"/>
      <c r="D43" s="129"/>
      <c r="E43" s="130"/>
      <c r="F43" s="102"/>
      <c r="G43" s="102"/>
      <c r="H43" s="111"/>
      <c r="I43" s="47"/>
      <c r="K43" s="105"/>
      <c r="L43" s="105"/>
      <c r="M43" s="94"/>
      <c r="N43" s="94"/>
      <c r="O43" s="94"/>
      <c r="P43" s="94"/>
      <c r="Q43" s="94"/>
    </row>
    <row r="44" spans="1:17" s="93" customFormat="1" ht="27" customHeight="1" x14ac:dyDescent="0.3">
      <c r="A44" s="198" t="s">
        <v>93</v>
      </c>
      <c r="B44" s="199"/>
      <c r="C44" s="199"/>
      <c r="D44" s="199"/>
      <c r="E44" s="199"/>
      <c r="F44" s="199"/>
      <c r="G44" s="199"/>
      <c r="H44" s="199"/>
      <c r="I44" s="97"/>
    </row>
    <row r="45" spans="1:17" x14ac:dyDescent="0.3">
      <c r="A45" s="63" t="s">
        <v>17</v>
      </c>
      <c r="B45" s="63" t="s">
        <v>21</v>
      </c>
      <c r="C45" s="63" t="s">
        <v>18</v>
      </c>
      <c r="D45" s="63" t="s">
        <v>19</v>
      </c>
      <c r="E45" s="63" t="s">
        <v>47</v>
      </c>
      <c r="F45" s="63" t="s">
        <v>9</v>
      </c>
      <c r="G45" s="63" t="s">
        <v>20</v>
      </c>
      <c r="H45" s="63" t="s">
        <v>48</v>
      </c>
      <c r="I45" s="42"/>
      <c r="K45" s="68"/>
      <c r="L45" s="68"/>
      <c r="M45" s="68"/>
      <c r="N45" s="68"/>
      <c r="O45" s="68"/>
      <c r="P45" s="68"/>
      <c r="Q45" s="68"/>
    </row>
    <row r="46" spans="1:17" x14ac:dyDescent="0.3">
      <c r="A46" s="41" t="s">
        <v>80</v>
      </c>
      <c r="B46" s="173"/>
      <c r="C46" s="178"/>
      <c r="D46" s="171"/>
      <c r="E46" s="172"/>
      <c r="F46" s="43" t="s">
        <v>44</v>
      </c>
      <c r="G46" s="179"/>
      <c r="H46" s="81" t="str">
        <f t="shared" ref="H46:H57" si="4">IFERROR((G46/E46),"")</f>
        <v/>
      </c>
    </row>
    <row r="47" spans="1:17" x14ac:dyDescent="0.3">
      <c r="A47" s="41">
        <v>2</v>
      </c>
      <c r="B47" s="170"/>
      <c r="C47" s="171"/>
      <c r="D47" s="171"/>
      <c r="E47" s="172"/>
      <c r="F47" s="43" t="s">
        <v>44</v>
      </c>
      <c r="G47" s="174"/>
      <c r="H47" s="81" t="str">
        <f t="shared" si="4"/>
        <v/>
      </c>
    </row>
    <row r="48" spans="1:17" x14ac:dyDescent="0.3">
      <c r="A48" s="41">
        <v>3</v>
      </c>
      <c r="B48" s="170"/>
      <c r="C48" s="171"/>
      <c r="D48" s="171"/>
      <c r="E48" s="172"/>
      <c r="F48" s="43" t="s">
        <v>44</v>
      </c>
      <c r="G48" s="174"/>
      <c r="H48" s="81" t="str">
        <f t="shared" si="4"/>
        <v/>
      </c>
    </row>
    <row r="49" spans="1:8" x14ac:dyDescent="0.3">
      <c r="A49" s="41">
        <v>4</v>
      </c>
      <c r="B49" s="170"/>
      <c r="C49" s="171"/>
      <c r="D49" s="171"/>
      <c r="E49" s="172"/>
      <c r="F49" s="43" t="s">
        <v>44</v>
      </c>
      <c r="G49" s="174"/>
      <c r="H49" s="81" t="str">
        <f t="shared" si="4"/>
        <v/>
      </c>
    </row>
    <row r="50" spans="1:8" x14ac:dyDescent="0.3">
      <c r="A50" s="41">
        <v>5</v>
      </c>
      <c r="B50" s="170"/>
      <c r="C50" s="171"/>
      <c r="D50" s="171"/>
      <c r="E50" s="172"/>
      <c r="F50" s="43" t="s">
        <v>44</v>
      </c>
      <c r="G50" s="174"/>
      <c r="H50" s="81" t="str">
        <f t="shared" si="4"/>
        <v/>
      </c>
    </row>
    <row r="51" spans="1:8" x14ac:dyDescent="0.3">
      <c r="A51" s="41">
        <v>6</v>
      </c>
      <c r="B51" s="170"/>
      <c r="C51" s="171"/>
      <c r="D51" s="171"/>
      <c r="E51" s="172"/>
      <c r="F51" s="43" t="s">
        <v>44</v>
      </c>
      <c r="G51" s="174"/>
      <c r="H51" s="81" t="str">
        <f t="shared" si="4"/>
        <v/>
      </c>
    </row>
    <row r="52" spans="1:8" x14ac:dyDescent="0.3">
      <c r="A52" s="41">
        <v>7</v>
      </c>
      <c r="B52" s="170"/>
      <c r="C52" s="171"/>
      <c r="D52" s="171"/>
      <c r="E52" s="172"/>
      <c r="F52" s="43" t="s">
        <v>44</v>
      </c>
      <c r="G52" s="174"/>
      <c r="H52" s="81" t="str">
        <f t="shared" si="4"/>
        <v/>
      </c>
    </row>
    <row r="53" spans="1:8" x14ac:dyDescent="0.3">
      <c r="A53" s="41">
        <v>8</v>
      </c>
      <c r="B53" s="170"/>
      <c r="C53" s="171"/>
      <c r="D53" s="171"/>
      <c r="E53" s="172"/>
      <c r="F53" s="43" t="s">
        <v>44</v>
      </c>
      <c r="G53" s="174"/>
      <c r="H53" s="81" t="str">
        <f t="shared" si="4"/>
        <v/>
      </c>
    </row>
    <row r="54" spans="1:8" x14ac:dyDescent="0.3">
      <c r="A54" s="41">
        <v>9</v>
      </c>
      <c r="B54" s="170"/>
      <c r="C54" s="171"/>
      <c r="D54" s="171"/>
      <c r="E54" s="172"/>
      <c r="F54" s="43" t="s">
        <v>44</v>
      </c>
      <c r="G54" s="174"/>
      <c r="H54" s="81" t="str">
        <f t="shared" si="4"/>
        <v/>
      </c>
    </row>
    <row r="55" spans="1:8" x14ac:dyDescent="0.3">
      <c r="A55" s="41">
        <v>10</v>
      </c>
      <c r="B55" s="170"/>
      <c r="C55" s="171"/>
      <c r="D55" s="171"/>
      <c r="E55" s="172"/>
      <c r="F55" s="43" t="s">
        <v>44</v>
      </c>
      <c r="G55" s="174"/>
      <c r="H55" s="81" t="str">
        <f t="shared" si="4"/>
        <v/>
      </c>
    </row>
    <row r="56" spans="1:8" x14ac:dyDescent="0.3">
      <c r="A56" s="41">
        <v>11</v>
      </c>
      <c r="B56" s="170"/>
      <c r="C56" s="171"/>
      <c r="D56" s="171"/>
      <c r="E56" s="172"/>
      <c r="F56" s="43" t="s">
        <v>44</v>
      </c>
      <c r="G56" s="174"/>
      <c r="H56" s="81" t="str">
        <f t="shared" si="4"/>
        <v/>
      </c>
    </row>
    <row r="57" spans="1:8" x14ac:dyDescent="0.3">
      <c r="A57" s="41">
        <v>12</v>
      </c>
      <c r="B57" s="170"/>
      <c r="C57" s="171"/>
      <c r="D57" s="171"/>
      <c r="E57" s="172"/>
      <c r="F57" s="43" t="s">
        <v>44</v>
      </c>
      <c r="G57" s="174"/>
      <c r="H57" s="81" t="str">
        <f t="shared" si="4"/>
        <v/>
      </c>
    </row>
    <row r="58" spans="1:8" x14ac:dyDescent="0.3">
      <c r="A58" s="95"/>
      <c r="B58" s="72"/>
      <c r="C58" s="71"/>
      <c r="D58" s="71"/>
      <c r="E58" s="71"/>
      <c r="F58" s="71"/>
      <c r="G58" s="71"/>
      <c r="H58" s="70"/>
    </row>
    <row r="59" spans="1:8" hidden="1" x14ac:dyDescent="0.3">
      <c r="A59" s="63" t="s">
        <v>62</v>
      </c>
      <c r="B59" s="63" t="s">
        <v>21</v>
      </c>
      <c r="C59" s="63" t="s">
        <v>18</v>
      </c>
      <c r="D59" s="63" t="s">
        <v>19</v>
      </c>
      <c r="E59" s="63" t="s">
        <v>47</v>
      </c>
      <c r="F59" s="63" t="s">
        <v>9</v>
      </c>
      <c r="G59" s="63" t="s">
        <v>20</v>
      </c>
      <c r="H59" s="63" t="s">
        <v>48</v>
      </c>
    </row>
    <row r="60" spans="1:8" hidden="1" x14ac:dyDescent="0.3">
      <c r="A60" s="41">
        <v>1</v>
      </c>
      <c r="B60" s="122"/>
      <c r="C60" s="123"/>
      <c r="D60" s="123"/>
      <c r="E60" s="124"/>
      <c r="F60" s="43" t="s">
        <v>44</v>
      </c>
      <c r="G60" s="125"/>
      <c r="H60" s="81" t="e">
        <f>G60/E60</f>
        <v>#DIV/0!</v>
      </c>
    </row>
    <row r="61" spans="1:8" hidden="1" x14ac:dyDescent="0.3">
      <c r="A61" s="41">
        <v>2</v>
      </c>
      <c r="B61" s="122"/>
      <c r="C61" s="123"/>
      <c r="D61" s="123"/>
      <c r="E61" s="124"/>
      <c r="F61" s="43" t="s">
        <v>44</v>
      </c>
      <c r="G61" s="125"/>
      <c r="H61" s="81" t="e">
        <f t="shared" ref="H61:H71" si="5">G61/E61</f>
        <v>#DIV/0!</v>
      </c>
    </row>
    <row r="62" spans="1:8" hidden="1" x14ac:dyDescent="0.3">
      <c r="A62" s="41">
        <v>3</v>
      </c>
      <c r="B62" s="122"/>
      <c r="C62" s="123"/>
      <c r="D62" s="123"/>
      <c r="E62" s="124"/>
      <c r="F62" s="43" t="s">
        <v>44</v>
      </c>
      <c r="G62" s="125"/>
      <c r="H62" s="81" t="e">
        <f t="shared" si="5"/>
        <v>#DIV/0!</v>
      </c>
    </row>
    <row r="63" spans="1:8" hidden="1" x14ac:dyDescent="0.3">
      <c r="A63" s="41">
        <v>4</v>
      </c>
      <c r="B63" s="122"/>
      <c r="C63" s="123"/>
      <c r="D63" s="123"/>
      <c r="E63" s="124"/>
      <c r="F63" s="43" t="s">
        <v>44</v>
      </c>
      <c r="G63" s="125"/>
      <c r="H63" s="81" t="e">
        <f t="shared" si="5"/>
        <v>#DIV/0!</v>
      </c>
    </row>
    <row r="64" spans="1:8" hidden="1" x14ac:dyDescent="0.3">
      <c r="A64" s="41">
        <v>5</v>
      </c>
      <c r="B64" s="122"/>
      <c r="C64" s="123"/>
      <c r="D64" s="123"/>
      <c r="E64" s="124"/>
      <c r="F64" s="43" t="s">
        <v>44</v>
      </c>
      <c r="G64" s="125"/>
      <c r="H64" s="81" t="e">
        <f t="shared" si="5"/>
        <v>#DIV/0!</v>
      </c>
    </row>
    <row r="65" spans="1:8" hidden="1" x14ac:dyDescent="0.3">
      <c r="A65" s="41">
        <v>6</v>
      </c>
      <c r="B65" s="122"/>
      <c r="C65" s="123"/>
      <c r="D65" s="123"/>
      <c r="E65" s="124"/>
      <c r="F65" s="43" t="s">
        <v>44</v>
      </c>
      <c r="G65" s="125"/>
      <c r="H65" s="81" t="e">
        <f t="shared" si="5"/>
        <v>#DIV/0!</v>
      </c>
    </row>
    <row r="66" spans="1:8" hidden="1" x14ac:dyDescent="0.3">
      <c r="A66" s="41">
        <v>7</v>
      </c>
      <c r="B66" s="122"/>
      <c r="C66" s="123"/>
      <c r="D66" s="123"/>
      <c r="E66" s="124"/>
      <c r="F66" s="43" t="s">
        <v>44</v>
      </c>
      <c r="G66" s="125"/>
      <c r="H66" s="81" t="e">
        <f t="shared" si="5"/>
        <v>#DIV/0!</v>
      </c>
    </row>
    <row r="67" spans="1:8" hidden="1" x14ac:dyDescent="0.3">
      <c r="A67" s="41">
        <v>8</v>
      </c>
      <c r="B67" s="122"/>
      <c r="C67" s="123"/>
      <c r="D67" s="123"/>
      <c r="E67" s="124"/>
      <c r="F67" s="43" t="s">
        <v>44</v>
      </c>
      <c r="G67" s="125"/>
      <c r="H67" s="81" t="e">
        <f t="shared" si="5"/>
        <v>#DIV/0!</v>
      </c>
    </row>
    <row r="68" spans="1:8" hidden="1" x14ac:dyDescent="0.3">
      <c r="A68" s="41">
        <v>9</v>
      </c>
      <c r="B68" s="122"/>
      <c r="C68" s="123"/>
      <c r="D68" s="123"/>
      <c r="E68" s="124"/>
      <c r="F68" s="43" t="s">
        <v>44</v>
      </c>
      <c r="G68" s="125"/>
      <c r="H68" s="81" t="e">
        <f t="shared" si="5"/>
        <v>#DIV/0!</v>
      </c>
    </row>
    <row r="69" spans="1:8" hidden="1" x14ac:dyDescent="0.3">
      <c r="A69" s="41">
        <v>10</v>
      </c>
      <c r="B69" s="122"/>
      <c r="C69" s="123"/>
      <c r="D69" s="123"/>
      <c r="E69" s="124"/>
      <c r="F69" s="43" t="s">
        <v>44</v>
      </c>
      <c r="G69" s="125"/>
      <c r="H69" s="81" t="e">
        <f t="shared" si="5"/>
        <v>#DIV/0!</v>
      </c>
    </row>
    <row r="70" spans="1:8" hidden="1" x14ac:dyDescent="0.3">
      <c r="A70" s="41">
        <v>11</v>
      </c>
      <c r="B70" s="122"/>
      <c r="C70" s="123"/>
      <c r="D70" s="123"/>
      <c r="E70" s="124"/>
      <c r="F70" s="43" t="s">
        <v>44</v>
      </c>
      <c r="G70" s="125"/>
      <c r="H70" s="81" t="e">
        <f t="shared" si="5"/>
        <v>#DIV/0!</v>
      </c>
    </row>
    <row r="71" spans="1:8" hidden="1" x14ac:dyDescent="0.3">
      <c r="A71" s="41">
        <v>12</v>
      </c>
      <c r="B71" s="122"/>
      <c r="C71" s="123"/>
      <c r="D71" s="123"/>
      <c r="E71" s="124"/>
      <c r="F71" s="43" t="s">
        <v>44</v>
      </c>
      <c r="G71" s="125"/>
      <c r="H71" s="81" t="e">
        <f t="shared" si="5"/>
        <v>#DIV/0!</v>
      </c>
    </row>
    <row r="72" spans="1:8" hidden="1" x14ac:dyDescent="0.3">
      <c r="A72" s="71"/>
      <c r="B72" s="72"/>
      <c r="C72" s="71"/>
      <c r="D72" s="71"/>
      <c r="E72" s="71"/>
      <c r="F72" s="71"/>
      <c r="G72" s="71"/>
      <c r="H72" s="70"/>
    </row>
    <row r="74" spans="1:8" ht="16.8" x14ac:dyDescent="0.35">
      <c r="G74" s="73" t="s">
        <v>64</v>
      </c>
    </row>
  </sheetData>
  <sheetProtection password="AD9B" sheet="1" objects="1" scenarios="1"/>
  <dataConsolidate/>
  <mergeCells count="2">
    <mergeCell ref="A6:H6"/>
    <mergeCell ref="A44:H44"/>
  </mergeCells>
  <hyperlinks>
    <hyperlink ref="G74" location="'Compliance path'!A1" display="Back to compliance path"/>
  </hyperlinks>
  <pageMargins left="0.7" right="0.7" top="0.75" bottom="0.75" header="0.3" footer="0.3"/>
  <pageSetup paperSize="9" scale="69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>
          <x14:formula1>
            <xm:f>Misc!A15:A23</xm:f>
          </x14:formula1>
          <xm:sqref>E9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2:L39"/>
  <sheetViews>
    <sheetView workbookViewId="0">
      <selection activeCell="C47" sqref="C47"/>
    </sheetView>
  </sheetViews>
  <sheetFormatPr defaultRowHeight="14.4" x14ac:dyDescent="0.3"/>
  <sheetData>
    <row r="2" spans="1:12" ht="15.6" x14ac:dyDescent="0.3">
      <c r="G2" s="1" t="s">
        <v>0</v>
      </c>
    </row>
    <row r="3" spans="1:12" ht="15.6" x14ac:dyDescent="0.3">
      <c r="G3" s="1" t="s">
        <v>1</v>
      </c>
    </row>
    <row r="6" spans="1:12" ht="15.6" x14ac:dyDescent="0.3">
      <c r="A6" s="200" t="s">
        <v>65</v>
      </c>
      <c r="B6" s="201"/>
      <c r="C6" s="201"/>
      <c r="D6" s="201"/>
      <c r="E6" s="201"/>
      <c r="F6" s="201"/>
      <c r="G6" s="201"/>
      <c r="H6" s="201"/>
      <c r="I6" s="201"/>
      <c r="J6" s="201"/>
      <c r="K6" s="201"/>
      <c r="L6" s="201"/>
    </row>
    <row r="39" spans="9:9" ht="16.8" x14ac:dyDescent="0.35">
      <c r="I39" s="6" t="s">
        <v>66</v>
      </c>
    </row>
  </sheetData>
  <sheetProtection algorithmName="SHA-512" hashValue="KllMATqyF1t69OLlOQrqaOvmLv0mkB7C3sN08nzDRA/ilZUGVh+YNqOWw3ipqAgthBOy98bs9FjxFaledwz9Jg==" saltValue="p3pewmUy22zmWIbJgPftow==" spinCount="100000" sheet="1" objects="1" scenarios="1"/>
  <mergeCells count="1">
    <mergeCell ref="A6:L6"/>
  </mergeCells>
  <hyperlinks>
    <hyperlink ref="I39" location="'ENE-2 SANS Input sheet'!A1" display="BACK TO SANS"/>
  </hyperlink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2:T116"/>
  <sheetViews>
    <sheetView showGridLines="0" topLeftCell="A37" workbookViewId="0">
      <selection activeCell="A63" sqref="A63:XFD63"/>
    </sheetView>
  </sheetViews>
  <sheetFormatPr defaultRowHeight="14.4" x14ac:dyDescent="0.3"/>
  <cols>
    <col min="1" max="1" width="41.6640625" customWidth="1"/>
    <col min="2" max="2" width="14.88671875" customWidth="1"/>
    <col min="3" max="3" width="14.44140625" customWidth="1"/>
    <col min="4" max="4" width="9" customWidth="1"/>
    <col min="5" max="5" width="14.5546875" customWidth="1"/>
    <col min="12" max="12" width="35.88671875" customWidth="1"/>
    <col min="13" max="13" width="16.33203125" customWidth="1"/>
  </cols>
  <sheetData>
    <row r="2" spans="1:19" x14ac:dyDescent="0.3">
      <c r="A2" s="4"/>
    </row>
    <row r="3" spans="1:19" x14ac:dyDescent="0.3">
      <c r="A3" s="4"/>
      <c r="B3" s="5"/>
    </row>
    <row r="8" spans="1:19" x14ac:dyDescent="0.3">
      <c r="B8" s="5"/>
    </row>
    <row r="14" spans="1:19" x14ac:dyDescent="0.3">
      <c r="A14" s="4" t="s">
        <v>45</v>
      </c>
      <c r="L14" s="4" t="s">
        <v>46</v>
      </c>
    </row>
    <row r="15" spans="1:19" x14ac:dyDescent="0.3">
      <c r="A15" s="4"/>
      <c r="B15" s="9"/>
      <c r="C15" s="10">
        <v>1</v>
      </c>
      <c r="D15" s="10"/>
      <c r="E15" s="10">
        <v>2</v>
      </c>
      <c r="F15" s="10">
        <v>3</v>
      </c>
      <c r="G15" s="10">
        <v>4</v>
      </c>
      <c r="H15" s="10">
        <v>5</v>
      </c>
      <c r="I15" s="10">
        <v>6</v>
      </c>
      <c r="L15" s="4"/>
      <c r="M15" s="9"/>
      <c r="N15" s="10">
        <v>1</v>
      </c>
      <c r="O15" s="10">
        <v>2</v>
      </c>
      <c r="P15" s="10">
        <v>3</v>
      </c>
      <c r="Q15" s="10">
        <v>4</v>
      </c>
      <c r="R15" s="10">
        <v>5</v>
      </c>
      <c r="S15" s="10">
        <v>6</v>
      </c>
    </row>
    <row r="16" spans="1:19" x14ac:dyDescent="0.3">
      <c r="A16" t="s">
        <v>10</v>
      </c>
      <c r="B16" s="8" t="s">
        <v>24</v>
      </c>
      <c r="C16">
        <v>420</v>
      </c>
      <c r="E16">
        <v>400</v>
      </c>
      <c r="F16">
        <v>440</v>
      </c>
      <c r="G16">
        <v>390</v>
      </c>
      <c r="H16">
        <v>400</v>
      </c>
      <c r="I16">
        <v>420</v>
      </c>
      <c r="L16" t="s">
        <v>10</v>
      </c>
      <c r="M16" s="8" t="s">
        <v>24</v>
      </c>
      <c r="N16">
        <v>85</v>
      </c>
      <c r="O16">
        <v>80</v>
      </c>
      <c r="P16">
        <v>90</v>
      </c>
      <c r="Q16">
        <v>80</v>
      </c>
      <c r="R16">
        <v>80</v>
      </c>
      <c r="S16">
        <v>85</v>
      </c>
    </row>
    <row r="17" spans="1:20" x14ac:dyDescent="0.3">
      <c r="A17" t="s">
        <v>11</v>
      </c>
      <c r="B17" s="8" t="s">
        <v>25</v>
      </c>
      <c r="C17">
        <v>420</v>
      </c>
      <c r="E17">
        <v>400</v>
      </c>
      <c r="F17">
        <v>440</v>
      </c>
      <c r="G17">
        <v>390</v>
      </c>
      <c r="H17">
        <v>400</v>
      </c>
      <c r="I17">
        <v>420</v>
      </c>
      <c r="L17" t="s">
        <v>11</v>
      </c>
      <c r="M17" s="8" t="s">
        <v>25</v>
      </c>
      <c r="N17">
        <v>85</v>
      </c>
      <c r="O17">
        <v>80</v>
      </c>
      <c r="P17">
        <v>90</v>
      </c>
      <c r="Q17">
        <v>80</v>
      </c>
      <c r="R17">
        <v>80</v>
      </c>
      <c r="S17">
        <v>85</v>
      </c>
    </row>
    <row r="18" spans="1:20" x14ac:dyDescent="0.3">
      <c r="A18" t="s">
        <v>12</v>
      </c>
      <c r="B18" s="8" t="s">
        <v>26</v>
      </c>
      <c r="C18">
        <v>420</v>
      </c>
      <c r="E18">
        <v>400</v>
      </c>
      <c r="F18">
        <v>440</v>
      </c>
      <c r="G18">
        <v>390</v>
      </c>
      <c r="H18">
        <v>400</v>
      </c>
      <c r="I18">
        <v>420</v>
      </c>
      <c r="L18" t="s">
        <v>12</v>
      </c>
      <c r="M18" s="8" t="s">
        <v>26</v>
      </c>
      <c r="N18">
        <v>80</v>
      </c>
      <c r="O18">
        <v>75</v>
      </c>
      <c r="P18">
        <v>85</v>
      </c>
      <c r="Q18">
        <v>75</v>
      </c>
      <c r="R18">
        <v>75</v>
      </c>
      <c r="S18">
        <v>80</v>
      </c>
    </row>
    <row r="19" spans="1:20" x14ac:dyDescent="0.3">
      <c r="A19" t="s">
        <v>13</v>
      </c>
      <c r="B19" s="8" t="s">
        <v>27</v>
      </c>
      <c r="C19">
        <v>120</v>
      </c>
      <c r="E19">
        <v>115</v>
      </c>
      <c r="F19">
        <v>125</v>
      </c>
      <c r="G19">
        <v>110</v>
      </c>
      <c r="H19">
        <v>115</v>
      </c>
      <c r="I19">
        <v>120</v>
      </c>
      <c r="L19" t="s">
        <v>13</v>
      </c>
      <c r="M19" s="8" t="s">
        <v>27</v>
      </c>
      <c r="N19">
        <v>80</v>
      </c>
      <c r="O19">
        <v>75</v>
      </c>
      <c r="P19">
        <v>85</v>
      </c>
      <c r="Q19">
        <v>75</v>
      </c>
      <c r="R19">
        <v>75</v>
      </c>
      <c r="S19">
        <v>80</v>
      </c>
    </row>
    <row r="20" spans="1:20" x14ac:dyDescent="0.3">
      <c r="A20" t="s">
        <v>14</v>
      </c>
      <c r="B20" s="8" t="s">
        <v>28</v>
      </c>
      <c r="C20">
        <v>240</v>
      </c>
      <c r="E20">
        <v>245</v>
      </c>
      <c r="F20">
        <v>260</v>
      </c>
      <c r="G20">
        <v>240</v>
      </c>
      <c r="H20">
        <v>260</v>
      </c>
      <c r="I20">
        <v>255</v>
      </c>
      <c r="L20" t="s">
        <v>14</v>
      </c>
      <c r="M20" s="8" t="s">
        <v>28</v>
      </c>
      <c r="N20">
        <v>90</v>
      </c>
      <c r="O20">
        <v>85</v>
      </c>
      <c r="P20">
        <v>95</v>
      </c>
      <c r="Q20">
        <v>85</v>
      </c>
      <c r="R20">
        <v>85</v>
      </c>
      <c r="S20">
        <v>90</v>
      </c>
    </row>
    <row r="21" spans="1:20" x14ac:dyDescent="0.3">
      <c r="A21" t="s">
        <v>15</v>
      </c>
      <c r="B21" s="8" t="s">
        <v>29</v>
      </c>
      <c r="C21">
        <v>200</v>
      </c>
      <c r="E21">
        <v>190</v>
      </c>
      <c r="F21">
        <v>210</v>
      </c>
      <c r="G21">
        <v>185</v>
      </c>
      <c r="H21">
        <v>190</v>
      </c>
      <c r="I21">
        <v>200</v>
      </c>
      <c r="L21" t="s">
        <v>15</v>
      </c>
      <c r="M21" s="8" t="s">
        <v>29</v>
      </c>
      <c r="N21">
        <v>80</v>
      </c>
      <c r="O21">
        <v>75</v>
      </c>
      <c r="P21">
        <v>85</v>
      </c>
      <c r="Q21">
        <v>75</v>
      </c>
      <c r="R21">
        <v>75</v>
      </c>
      <c r="S21">
        <v>80</v>
      </c>
    </row>
    <row r="22" spans="1:20" x14ac:dyDescent="0.3">
      <c r="A22" t="s">
        <v>16</v>
      </c>
      <c r="B22" s="8" t="s">
        <v>30</v>
      </c>
      <c r="C22">
        <v>650</v>
      </c>
      <c r="E22">
        <v>600</v>
      </c>
      <c r="F22">
        <v>585</v>
      </c>
      <c r="G22">
        <v>600</v>
      </c>
      <c r="H22">
        <v>620</v>
      </c>
      <c r="I22">
        <v>630</v>
      </c>
      <c r="L22" t="s">
        <v>16</v>
      </c>
      <c r="M22" s="8" t="s">
        <v>30</v>
      </c>
      <c r="N22">
        <v>90</v>
      </c>
      <c r="O22">
        <v>85</v>
      </c>
      <c r="P22">
        <v>95</v>
      </c>
      <c r="Q22">
        <v>85</v>
      </c>
      <c r="R22">
        <v>85</v>
      </c>
      <c r="S22">
        <v>90</v>
      </c>
    </row>
    <row r="23" spans="1:20" x14ac:dyDescent="0.3">
      <c r="A23" t="s">
        <v>59</v>
      </c>
      <c r="B23" s="32" t="s">
        <v>60</v>
      </c>
      <c r="C23" s="5" t="s">
        <v>60</v>
      </c>
      <c r="E23" s="5" t="s">
        <v>60</v>
      </c>
      <c r="F23" s="5" t="s">
        <v>60</v>
      </c>
      <c r="G23" s="33" t="s">
        <v>60</v>
      </c>
      <c r="H23" s="33" t="s">
        <v>60</v>
      </c>
      <c r="I23" s="33" t="s">
        <v>60</v>
      </c>
      <c r="L23" t="s">
        <v>59</v>
      </c>
      <c r="M23" s="32" t="s">
        <v>60</v>
      </c>
      <c r="N23" s="5" t="s">
        <v>60</v>
      </c>
      <c r="P23" s="5" t="s">
        <v>60</v>
      </c>
      <c r="Q23" s="5" t="s">
        <v>60</v>
      </c>
      <c r="R23" s="33" t="s">
        <v>60</v>
      </c>
      <c r="S23" s="33" t="s">
        <v>60</v>
      </c>
      <c r="T23" s="33"/>
    </row>
    <row r="25" spans="1:20" x14ac:dyDescent="0.3">
      <c r="A25" t="s">
        <v>31</v>
      </c>
      <c r="L25" s="7"/>
      <c r="M25" s="23"/>
      <c r="N25" s="24"/>
      <c r="O25" s="7"/>
      <c r="P25" s="7"/>
      <c r="Q25" s="7"/>
    </row>
    <row r="26" spans="1:20" x14ac:dyDescent="0.3">
      <c r="B26">
        <v>1</v>
      </c>
      <c r="L26" s="18"/>
      <c r="M26" s="19"/>
      <c r="N26" s="19"/>
      <c r="O26" s="19"/>
      <c r="P26" s="19"/>
      <c r="Q26" s="19"/>
    </row>
    <row r="27" spans="1:20" x14ac:dyDescent="0.3">
      <c r="B27">
        <v>2</v>
      </c>
      <c r="L27" s="20"/>
      <c r="M27" s="25"/>
      <c r="N27" s="21"/>
      <c r="O27" s="21"/>
      <c r="P27" s="21"/>
      <c r="Q27" s="21"/>
    </row>
    <row r="28" spans="1:20" x14ac:dyDescent="0.3">
      <c r="B28">
        <v>3</v>
      </c>
      <c r="L28" s="20"/>
      <c r="M28" s="25"/>
      <c r="N28" s="21"/>
      <c r="O28" s="202"/>
      <c r="P28" s="202"/>
      <c r="Q28" s="202"/>
    </row>
    <row r="29" spans="1:20" x14ac:dyDescent="0.3">
      <c r="B29">
        <v>4</v>
      </c>
      <c r="L29" s="20"/>
      <c r="M29" s="25"/>
      <c r="N29" s="21"/>
      <c r="O29" s="202"/>
      <c r="P29" s="202"/>
      <c r="Q29" s="202"/>
    </row>
    <row r="30" spans="1:20" x14ac:dyDescent="0.3">
      <c r="B30">
        <v>5</v>
      </c>
      <c r="L30" s="22"/>
      <c r="M30" s="3"/>
      <c r="N30" s="3"/>
    </row>
    <row r="31" spans="1:20" x14ac:dyDescent="0.3">
      <c r="B31">
        <v>6</v>
      </c>
      <c r="L31" s="22"/>
    </row>
    <row r="32" spans="1:20" x14ac:dyDescent="0.3">
      <c r="A32" s="4"/>
      <c r="L32" s="22"/>
    </row>
    <row r="33" spans="1:14" x14ac:dyDescent="0.3">
      <c r="B33" s="12"/>
      <c r="L33" s="22"/>
    </row>
    <row r="34" spans="1:14" x14ac:dyDescent="0.3">
      <c r="B34" s="12"/>
      <c r="L34" s="22"/>
    </row>
    <row r="36" spans="1:14" ht="15" thickBot="1" x14ac:dyDescent="0.35">
      <c r="A36" t="s">
        <v>35</v>
      </c>
      <c r="F36" s="2" t="s">
        <v>56</v>
      </c>
    </row>
    <row r="37" spans="1:14" ht="15" thickBot="1" x14ac:dyDescent="0.35">
      <c r="A37" s="203"/>
      <c r="B37" s="205"/>
      <c r="C37" s="206"/>
      <c r="D37" s="12"/>
    </row>
    <row r="38" spans="1:14" ht="56.4" thickBot="1" x14ac:dyDescent="0.35">
      <c r="A38" s="204"/>
      <c r="B38" s="11"/>
      <c r="C38" s="11"/>
      <c r="D38" s="12"/>
      <c r="E38" s="31" t="s">
        <v>36</v>
      </c>
      <c r="F38" s="11"/>
      <c r="G38" s="11"/>
    </row>
    <row r="39" spans="1:14" ht="15" thickBot="1" x14ac:dyDescent="0.35">
      <c r="A39" s="13"/>
      <c r="B39" s="16"/>
      <c r="C39" s="26"/>
      <c r="D39" s="12"/>
      <c r="E39" s="119">
        <v>0</v>
      </c>
      <c r="F39" s="29">
        <v>0.5</v>
      </c>
      <c r="G39" s="29"/>
      <c r="J39">
        <f>0.25*A39</f>
        <v>0</v>
      </c>
      <c r="L39" s="15" t="e">
        <f>((J39-$J$39)*(20-0))/($J$59-$J$39)</f>
        <v>#DIV/0!</v>
      </c>
      <c r="N39" s="15" t="e">
        <f>0+((J39-$J$39)*(25-0))/($J$59-$J$39)</f>
        <v>#DIV/0!</v>
      </c>
    </row>
    <row r="40" spans="1:14" ht="15" thickBot="1" x14ac:dyDescent="0.35">
      <c r="A40" s="13"/>
      <c r="B40" s="17"/>
      <c r="C40" s="27"/>
      <c r="D40" s="12"/>
      <c r="E40" s="119">
        <v>0.05</v>
      </c>
      <c r="F40" s="29">
        <v>1</v>
      </c>
      <c r="G40" s="29"/>
      <c r="J40">
        <f t="shared" ref="J40:J58" si="0">0.25*A40</f>
        <v>0</v>
      </c>
      <c r="L40" s="15" t="e">
        <f t="shared" ref="L40:L49" si="1">((J40-$J$39)*(20-0))/($J$59-$J$39)</f>
        <v>#DIV/0!</v>
      </c>
      <c r="N40" s="15" t="e">
        <f t="shared" ref="N40:N59" si="2">0+((J40-$J$39)*(25-0))/($J$59-$J$39)</f>
        <v>#DIV/0!</v>
      </c>
    </row>
    <row r="41" spans="1:14" ht="15" thickBot="1" x14ac:dyDescent="0.35">
      <c r="A41" s="13"/>
      <c r="B41" s="17"/>
      <c r="C41" s="27"/>
      <c r="D41" s="12"/>
      <c r="E41" s="119">
        <v>0.1</v>
      </c>
      <c r="F41" s="29">
        <v>1.5</v>
      </c>
      <c r="G41" s="29"/>
      <c r="J41">
        <f t="shared" si="0"/>
        <v>0</v>
      </c>
      <c r="L41" s="15" t="e">
        <f t="shared" si="1"/>
        <v>#DIV/0!</v>
      </c>
      <c r="N41" s="15" t="e">
        <f t="shared" si="2"/>
        <v>#DIV/0!</v>
      </c>
    </row>
    <row r="42" spans="1:14" ht="15" thickBot="1" x14ac:dyDescent="0.35">
      <c r="A42" s="13"/>
      <c r="B42" s="17"/>
      <c r="C42" s="27"/>
      <c r="D42" s="12"/>
      <c r="E42" s="119">
        <v>0.15</v>
      </c>
      <c r="F42" s="29">
        <v>1.5</v>
      </c>
      <c r="G42" s="29"/>
      <c r="J42">
        <f t="shared" si="0"/>
        <v>0</v>
      </c>
      <c r="L42" s="15" t="e">
        <f t="shared" si="1"/>
        <v>#DIV/0!</v>
      </c>
      <c r="N42" s="15" t="e">
        <f t="shared" si="2"/>
        <v>#DIV/0!</v>
      </c>
    </row>
    <row r="43" spans="1:14" ht="15" thickBot="1" x14ac:dyDescent="0.35">
      <c r="A43" s="13"/>
      <c r="B43" s="17"/>
      <c r="C43" s="27"/>
      <c r="D43" s="12"/>
      <c r="E43" s="119">
        <v>0.2</v>
      </c>
      <c r="F43" s="29">
        <v>2</v>
      </c>
      <c r="G43" s="29"/>
      <c r="J43">
        <f t="shared" si="0"/>
        <v>0</v>
      </c>
      <c r="L43" s="15" t="e">
        <f t="shared" si="1"/>
        <v>#DIV/0!</v>
      </c>
      <c r="N43" s="15" t="e">
        <f t="shared" si="2"/>
        <v>#DIV/0!</v>
      </c>
    </row>
    <row r="44" spans="1:14" ht="15" thickBot="1" x14ac:dyDescent="0.35">
      <c r="A44" s="13"/>
      <c r="B44" s="17"/>
      <c r="C44" s="28"/>
      <c r="D44" s="30"/>
      <c r="E44" s="119">
        <v>0.25</v>
      </c>
      <c r="F44" s="29">
        <v>2</v>
      </c>
      <c r="G44" s="29"/>
      <c r="J44">
        <f t="shared" si="0"/>
        <v>0</v>
      </c>
      <c r="L44" s="15" t="e">
        <f t="shared" si="1"/>
        <v>#DIV/0!</v>
      </c>
      <c r="N44" s="15" t="e">
        <f t="shared" si="2"/>
        <v>#DIV/0!</v>
      </c>
    </row>
    <row r="45" spans="1:14" ht="15" thickBot="1" x14ac:dyDescent="0.35">
      <c r="A45" s="13"/>
      <c r="B45" s="17"/>
      <c r="C45" s="28"/>
      <c r="D45" s="30"/>
      <c r="E45" s="119">
        <v>0.3</v>
      </c>
      <c r="F45" s="29">
        <v>2</v>
      </c>
      <c r="G45" s="29"/>
      <c r="J45">
        <f t="shared" si="0"/>
        <v>0</v>
      </c>
      <c r="L45" s="15" t="e">
        <f t="shared" si="1"/>
        <v>#DIV/0!</v>
      </c>
      <c r="N45" s="15" t="e">
        <f t="shared" si="2"/>
        <v>#DIV/0!</v>
      </c>
    </row>
    <row r="46" spans="1:14" ht="15" thickBot="1" x14ac:dyDescent="0.35">
      <c r="A46" s="13"/>
      <c r="B46" s="17"/>
      <c r="C46" s="28"/>
      <c r="D46" s="30"/>
      <c r="E46" s="119">
        <v>0.35</v>
      </c>
      <c r="F46" s="29">
        <v>2</v>
      </c>
      <c r="G46" s="29"/>
      <c r="J46">
        <f t="shared" si="0"/>
        <v>0</v>
      </c>
      <c r="L46" s="15" t="e">
        <f t="shared" si="1"/>
        <v>#DIV/0!</v>
      </c>
      <c r="N46" s="15" t="e">
        <f t="shared" si="2"/>
        <v>#DIV/0!</v>
      </c>
    </row>
    <row r="47" spans="1:14" ht="15" thickBot="1" x14ac:dyDescent="0.35">
      <c r="A47" s="13"/>
      <c r="B47" s="17"/>
      <c r="C47" s="28"/>
      <c r="D47" s="30"/>
      <c r="E47" s="119">
        <v>0.4</v>
      </c>
      <c r="F47" s="29">
        <v>2</v>
      </c>
      <c r="G47" s="29"/>
      <c r="J47">
        <f t="shared" si="0"/>
        <v>0</v>
      </c>
      <c r="L47" s="15" t="e">
        <f t="shared" si="1"/>
        <v>#DIV/0!</v>
      </c>
      <c r="N47" s="15" t="e">
        <f t="shared" si="2"/>
        <v>#DIV/0!</v>
      </c>
    </row>
    <row r="48" spans="1:14" ht="15" thickBot="1" x14ac:dyDescent="0.35">
      <c r="A48" s="13"/>
      <c r="B48" s="17"/>
      <c r="C48" s="28"/>
      <c r="D48" s="30"/>
      <c r="E48" s="119">
        <v>0.45</v>
      </c>
      <c r="F48" s="29">
        <v>2</v>
      </c>
      <c r="G48" s="29"/>
      <c r="J48">
        <f t="shared" si="0"/>
        <v>0</v>
      </c>
      <c r="L48" s="15" t="e">
        <f t="shared" si="1"/>
        <v>#DIV/0!</v>
      </c>
      <c r="N48" s="15" t="e">
        <f t="shared" si="2"/>
        <v>#DIV/0!</v>
      </c>
    </row>
    <row r="49" spans="1:14" ht="15" thickBot="1" x14ac:dyDescent="0.35">
      <c r="A49" s="13"/>
      <c r="B49" s="17"/>
      <c r="C49" s="28"/>
      <c r="D49" s="30"/>
      <c r="E49" s="119">
        <v>0.5</v>
      </c>
      <c r="F49" s="29">
        <v>2</v>
      </c>
      <c r="G49" s="29"/>
      <c r="J49">
        <f t="shared" si="0"/>
        <v>0</v>
      </c>
      <c r="L49" s="15" t="e">
        <f t="shared" si="1"/>
        <v>#DIV/0!</v>
      </c>
      <c r="N49" s="15" t="e">
        <f t="shared" si="2"/>
        <v>#DIV/0!</v>
      </c>
    </row>
    <row r="50" spans="1:14" ht="15" thickBot="1" x14ac:dyDescent="0.35">
      <c r="A50" s="13"/>
      <c r="B50" s="17"/>
      <c r="C50" s="28"/>
      <c r="D50" s="30"/>
      <c r="E50" s="119">
        <v>0.55000000000000004</v>
      </c>
      <c r="F50" s="29">
        <v>2</v>
      </c>
      <c r="G50" s="29"/>
      <c r="J50">
        <f t="shared" si="0"/>
        <v>0</v>
      </c>
      <c r="L50" s="15" t="e">
        <f t="shared" ref="L50:L58" si="3">((J50-$J$39)*(25-0))/($J$59-$J$39)</f>
        <v>#DIV/0!</v>
      </c>
      <c r="N50" s="15" t="e">
        <f t="shared" si="2"/>
        <v>#DIV/0!</v>
      </c>
    </row>
    <row r="51" spans="1:14" ht="15" thickBot="1" x14ac:dyDescent="0.35">
      <c r="A51" s="13"/>
      <c r="B51" s="17"/>
      <c r="C51" s="28"/>
      <c r="D51" s="30"/>
      <c r="E51" s="119">
        <v>0.6</v>
      </c>
      <c r="F51" s="29">
        <v>2</v>
      </c>
      <c r="G51" s="29"/>
      <c r="J51">
        <f t="shared" si="0"/>
        <v>0</v>
      </c>
      <c r="L51" s="15" t="e">
        <f t="shared" si="3"/>
        <v>#DIV/0!</v>
      </c>
      <c r="N51" s="15" t="e">
        <f t="shared" si="2"/>
        <v>#DIV/0!</v>
      </c>
    </row>
    <row r="52" spans="1:14" ht="15" thickBot="1" x14ac:dyDescent="0.35">
      <c r="A52" s="13"/>
      <c r="B52" s="17"/>
      <c r="C52" s="28"/>
      <c r="D52" s="30"/>
      <c r="E52" s="119">
        <v>0.65</v>
      </c>
      <c r="F52" s="29">
        <v>2</v>
      </c>
      <c r="G52" s="29"/>
      <c r="J52">
        <f t="shared" si="0"/>
        <v>0</v>
      </c>
      <c r="L52" s="15" t="e">
        <f t="shared" si="3"/>
        <v>#DIV/0!</v>
      </c>
      <c r="N52" s="15" t="e">
        <f t="shared" si="2"/>
        <v>#DIV/0!</v>
      </c>
    </row>
    <row r="53" spans="1:14" ht="15" thickBot="1" x14ac:dyDescent="0.35">
      <c r="A53" s="13"/>
      <c r="B53" s="17"/>
      <c r="C53" s="28"/>
      <c r="D53" s="30"/>
      <c r="E53" s="119">
        <v>0.7</v>
      </c>
      <c r="F53" s="29">
        <v>2</v>
      </c>
      <c r="G53" s="29"/>
      <c r="J53">
        <f t="shared" si="0"/>
        <v>0</v>
      </c>
      <c r="L53" s="15" t="e">
        <f t="shared" si="3"/>
        <v>#DIV/0!</v>
      </c>
      <c r="N53" s="15" t="e">
        <f t="shared" si="2"/>
        <v>#DIV/0!</v>
      </c>
    </row>
    <row r="54" spans="1:14" ht="15" thickBot="1" x14ac:dyDescent="0.35">
      <c r="A54" s="13"/>
      <c r="B54" s="17"/>
      <c r="C54" s="28"/>
      <c r="D54" s="30"/>
      <c r="E54" s="119">
        <v>0.75</v>
      </c>
      <c r="F54" s="29">
        <v>2</v>
      </c>
      <c r="G54" s="29"/>
      <c r="J54">
        <f t="shared" si="0"/>
        <v>0</v>
      </c>
      <c r="L54" s="15" t="e">
        <f t="shared" si="3"/>
        <v>#DIV/0!</v>
      </c>
      <c r="N54" s="15" t="e">
        <f t="shared" si="2"/>
        <v>#DIV/0!</v>
      </c>
    </row>
    <row r="55" spans="1:14" ht="15" thickBot="1" x14ac:dyDescent="0.35">
      <c r="A55" s="13"/>
      <c r="B55" s="17"/>
      <c r="C55" s="28"/>
      <c r="D55" s="30"/>
      <c r="E55" s="119">
        <v>0.8</v>
      </c>
      <c r="F55" s="29">
        <v>2</v>
      </c>
      <c r="G55" s="29"/>
      <c r="J55">
        <f t="shared" si="0"/>
        <v>0</v>
      </c>
      <c r="L55" s="15" t="e">
        <f t="shared" si="3"/>
        <v>#DIV/0!</v>
      </c>
      <c r="N55" s="15" t="e">
        <f t="shared" si="2"/>
        <v>#DIV/0!</v>
      </c>
    </row>
    <row r="56" spans="1:14" ht="15" thickBot="1" x14ac:dyDescent="0.35">
      <c r="A56" s="13"/>
      <c r="B56" s="17"/>
      <c r="C56" s="28"/>
      <c r="D56" s="30"/>
      <c r="E56" s="119">
        <v>0.85</v>
      </c>
      <c r="F56" s="29">
        <v>2</v>
      </c>
      <c r="G56" s="29"/>
      <c r="J56">
        <f t="shared" si="0"/>
        <v>0</v>
      </c>
      <c r="L56" s="15" t="e">
        <f t="shared" si="3"/>
        <v>#DIV/0!</v>
      </c>
      <c r="N56" s="15" t="e">
        <f t="shared" si="2"/>
        <v>#DIV/0!</v>
      </c>
    </row>
    <row r="57" spans="1:14" ht="15" thickBot="1" x14ac:dyDescent="0.35">
      <c r="A57" s="13"/>
      <c r="B57" s="17"/>
      <c r="C57" s="28"/>
      <c r="D57" s="30"/>
      <c r="E57" s="119">
        <v>0.9</v>
      </c>
      <c r="F57" s="29">
        <v>2</v>
      </c>
      <c r="G57" s="29"/>
      <c r="J57">
        <f t="shared" si="0"/>
        <v>0</v>
      </c>
      <c r="L57" s="15" t="e">
        <f t="shared" si="3"/>
        <v>#DIV/0!</v>
      </c>
      <c r="N57" s="15" t="e">
        <f t="shared" si="2"/>
        <v>#DIV/0!</v>
      </c>
    </row>
    <row r="58" spans="1:14" ht="15" thickBot="1" x14ac:dyDescent="0.35">
      <c r="A58" s="13"/>
      <c r="B58" s="17"/>
      <c r="C58" s="28"/>
      <c r="D58" s="30"/>
      <c r="E58" s="119">
        <v>0.95</v>
      </c>
      <c r="F58" s="29">
        <v>2</v>
      </c>
      <c r="G58" s="29"/>
      <c r="J58">
        <f t="shared" si="0"/>
        <v>0</v>
      </c>
      <c r="L58" s="15" t="e">
        <f t="shared" si="3"/>
        <v>#DIV/0!</v>
      </c>
      <c r="N58" s="15" t="e">
        <f t="shared" si="2"/>
        <v>#DIV/0!</v>
      </c>
    </row>
    <row r="59" spans="1:14" ht="15" thickBot="1" x14ac:dyDescent="0.35">
      <c r="A59" s="13"/>
      <c r="B59" s="17"/>
      <c r="C59" s="28"/>
      <c r="D59" s="30"/>
      <c r="E59" s="119">
        <v>1</v>
      </c>
      <c r="F59" s="29">
        <v>2</v>
      </c>
      <c r="G59" s="29"/>
      <c r="J59">
        <f>0.25*A59</f>
        <v>0</v>
      </c>
      <c r="L59" s="15" t="e">
        <f>((J59-$J$39)*(25-0))/($J$59-$J$39)</f>
        <v>#DIV/0!</v>
      </c>
      <c r="N59" s="15" t="e">
        <f t="shared" si="2"/>
        <v>#DIV/0!</v>
      </c>
    </row>
    <row r="64" spans="1:14" x14ac:dyDescent="0.3">
      <c r="A64" s="14"/>
      <c r="B64" s="12"/>
      <c r="C64" s="12"/>
      <c r="D64" s="12"/>
    </row>
    <row r="68" spans="1:12" x14ac:dyDescent="0.3">
      <c r="J68" s="15"/>
      <c r="L68" s="15"/>
    </row>
    <row r="69" spans="1:12" x14ac:dyDescent="0.3">
      <c r="J69" s="15"/>
      <c r="L69" s="15"/>
    </row>
    <row r="70" spans="1:12" x14ac:dyDescent="0.3">
      <c r="J70" s="15"/>
      <c r="L70" s="15"/>
    </row>
    <row r="71" spans="1:12" x14ac:dyDescent="0.3">
      <c r="J71" s="15"/>
      <c r="L71" s="15"/>
    </row>
    <row r="72" spans="1:12" x14ac:dyDescent="0.3">
      <c r="J72" s="15"/>
      <c r="L72" s="15"/>
    </row>
    <row r="73" spans="1:12" x14ac:dyDescent="0.3">
      <c r="J73" s="15"/>
      <c r="L73" s="15"/>
    </row>
    <row r="74" spans="1:12" x14ac:dyDescent="0.3">
      <c r="J74" s="15"/>
      <c r="L74" s="15"/>
    </row>
    <row r="75" spans="1:12" x14ac:dyDescent="0.3">
      <c r="J75" s="15"/>
      <c r="L75" s="15"/>
    </row>
    <row r="76" spans="1:12" x14ac:dyDescent="0.3">
      <c r="J76" s="15"/>
      <c r="L76" s="15"/>
    </row>
    <row r="77" spans="1:12" x14ac:dyDescent="0.3">
      <c r="J77" s="15"/>
      <c r="L77" s="15"/>
    </row>
    <row r="80" spans="1:12" x14ac:dyDescent="0.3">
      <c r="A80" s="4" t="s">
        <v>38</v>
      </c>
      <c r="B80" t="s">
        <v>41</v>
      </c>
      <c r="C80" t="s">
        <v>67</v>
      </c>
    </row>
    <row r="81" spans="1:9" x14ac:dyDescent="0.3">
      <c r="A81" s="4"/>
    </row>
    <row r="82" spans="1:9" x14ac:dyDescent="0.3">
      <c r="B82" s="3"/>
    </row>
    <row r="83" spans="1:9" x14ac:dyDescent="0.3">
      <c r="A83" t="s">
        <v>39</v>
      </c>
      <c r="B83" s="3" t="str">
        <f>'ENE-2 SANS Input sheet'!H21</f>
        <v>0</v>
      </c>
      <c r="C83" s="34" t="str">
        <f>'ENE-2 SANS Input sheet'!E21</f>
        <v xml:space="preserve"> </v>
      </c>
    </row>
    <row r="84" spans="1:9" x14ac:dyDescent="0.3">
      <c r="A84" t="s">
        <v>40</v>
      </c>
      <c r="B84" s="3">
        <f>'ENE-2 Historical Data Input'!H20</f>
        <v>0.1</v>
      </c>
      <c r="C84" s="34" t="str">
        <f>'ENE-2 Historical Data Input'!E20</f>
        <v xml:space="preserve"> </v>
      </c>
    </row>
    <row r="85" spans="1:9" x14ac:dyDescent="0.3">
      <c r="B85" s="3"/>
      <c r="C85" s="34"/>
    </row>
    <row r="86" spans="1:9" x14ac:dyDescent="0.3">
      <c r="B86" s="3"/>
      <c r="C86" s="34"/>
    </row>
    <row r="87" spans="1:9" x14ac:dyDescent="0.3">
      <c r="B87" s="4" t="s">
        <v>84</v>
      </c>
      <c r="F87" s="4" t="s">
        <v>84</v>
      </c>
    </row>
    <row r="88" spans="1:9" x14ac:dyDescent="0.3">
      <c r="A88" t="s">
        <v>39</v>
      </c>
      <c r="B88" s="48" t="s">
        <v>3</v>
      </c>
      <c r="C88">
        <f>'ENE-2 SANS Input sheet'!B9</f>
        <v>0</v>
      </c>
      <c r="F88" s="48" t="s">
        <v>3</v>
      </c>
      <c r="I88" t="str">
        <f>IF(C88&gt;0,C88," ")</f>
        <v xml:space="preserve"> </v>
      </c>
    </row>
    <row r="89" spans="1:9" x14ac:dyDescent="0.3">
      <c r="B89" s="48"/>
      <c r="C89">
        <f>'ENE-2 SANS Input sheet'!B10</f>
        <v>0</v>
      </c>
      <c r="F89" s="48"/>
      <c r="I89" t="str">
        <f t="shared" ref="I89:I116" si="4">IF(C89&gt;0,C89," ")</f>
        <v xml:space="preserve"> </v>
      </c>
    </row>
    <row r="90" spans="1:9" x14ac:dyDescent="0.3">
      <c r="B90" s="48"/>
      <c r="C90">
        <f>'ENE-2 SANS Input sheet'!B11</f>
        <v>0</v>
      </c>
      <c r="F90" s="48"/>
      <c r="I90" t="str">
        <f t="shared" si="4"/>
        <v xml:space="preserve"> </v>
      </c>
    </row>
    <row r="91" spans="1:9" x14ac:dyDescent="0.3">
      <c r="B91" s="48" t="s">
        <v>4</v>
      </c>
      <c r="C91">
        <f>'ENE-2 SANS Input sheet'!B12</f>
        <v>0</v>
      </c>
      <c r="F91" s="48" t="s">
        <v>4</v>
      </c>
      <c r="I91" t="str">
        <f t="shared" si="4"/>
        <v xml:space="preserve"> </v>
      </c>
    </row>
    <row r="92" spans="1:9" x14ac:dyDescent="0.3">
      <c r="B92" s="48" t="s">
        <v>5</v>
      </c>
      <c r="C92">
        <f>'ENE-2 SANS Input sheet'!B13</f>
        <v>0</v>
      </c>
      <c r="F92" s="48" t="s">
        <v>5</v>
      </c>
      <c r="I92" t="str">
        <f t="shared" si="4"/>
        <v xml:space="preserve"> </v>
      </c>
    </row>
    <row r="93" spans="1:9" x14ac:dyDescent="0.3">
      <c r="B93" s="48" t="s">
        <v>6</v>
      </c>
      <c r="C93">
        <f>'ENE-2 SANS Input sheet'!B14</f>
        <v>0</v>
      </c>
      <c r="F93" s="48" t="s">
        <v>6</v>
      </c>
      <c r="I93" t="str">
        <f t="shared" si="4"/>
        <v xml:space="preserve"> </v>
      </c>
    </row>
    <row r="94" spans="1:9" x14ac:dyDescent="0.3">
      <c r="B94" s="48" t="s">
        <v>7</v>
      </c>
      <c r="C94" s="116">
        <f>'ENE-2 SANS Input sheet'!B15</f>
        <v>0</v>
      </c>
      <c r="F94" s="48" t="s">
        <v>7</v>
      </c>
      <c r="I94" t="str">
        <f t="shared" si="4"/>
        <v xml:space="preserve"> </v>
      </c>
    </row>
    <row r="95" spans="1:9" x14ac:dyDescent="0.3">
      <c r="B95" s="48"/>
      <c r="F95" s="48"/>
      <c r="I95" t="str">
        <f t="shared" si="4"/>
        <v xml:space="preserve"> </v>
      </c>
    </row>
    <row r="96" spans="1:9" x14ac:dyDescent="0.3">
      <c r="B96" s="48"/>
      <c r="F96" s="48"/>
      <c r="I96" t="str">
        <f t="shared" si="4"/>
        <v xml:space="preserve"> </v>
      </c>
    </row>
    <row r="97" spans="1:9" x14ac:dyDescent="0.3">
      <c r="B97" s="46" t="s">
        <v>8</v>
      </c>
      <c r="F97" s="46" t="s">
        <v>8</v>
      </c>
      <c r="I97" t="str">
        <f t="shared" si="4"/>
        <v xml:space="preserve"> </v>
      </c>
    </row>
    <row r="98" spans="1:9" x14ac:dyDescent="0.3">
      <c r="B98" s="46"/>
      <c r="F98" s="46"/>
      <c r="I98" t="str">
        <f t="shared" si="4"/>
        <v xml:space="preserve"> </v>
      </c>
    </row>
    <row r="99" spans="1:9" x14ac:dyDescent="0.3">
      <c r="B99" s="48" t="s">
        <v>37</v>
      </c>
      <c r="C99">
        <f>'ENE-2 SANS Input sheet'!B20</f>
        <v>0</v>
      </c>
      <c r="F99" s="48" t="s">
        <v>37</v>
      </c>
      <c r="I99" t="str">
        <f t="shared" si="4"/>
        <v xml:space="preserve"> </v>
      </c>
    </row>
    <row r="100" spans="1:9" ht="16.8" x14ac:dyDescent="0.35">
      <c r="B100" s="48" t="s">
        <v>72</v>
      </c>
      <c r="C100">
        <f>'ENE-2 SANS Input sheet'!B21</f>
        <v>0</v>
      </c>
      <c r="F100" s="48" t="s">
        <v>72</v>
      </c>
      <c r="I100" t="str">
        <f t="shared" si="4"/>
        <v xml:space="preserve"> </v>
      </c>
    </row>
    <row r="101" spans="1:9" x14ac:dyDescent="0.3">
      <c r="B101" s="42"/>
      <c r="F101" s="42"/>
      <c r="I101" t="str">
        <f t="shared" si="4"/>
        <v xml:space="preserve"> </v>
      </c>
    </row>
    <row r="102" spans="1:9" x14ac:dyDescent="0.3">
      <c r="B102" s="4" t="s">
        <v>85</v>
      </c>
      <c r="F102" s="4" t="s">
        <v>85</v>
      </c>
      <c r="I102" t="str">
        <f t="shared" si="4"/>
        <v xml:space="preserve"> </v>
      </c>
    </row>
    <row r="103" spans="1:9" x14ac:dyDescent="0.3">
      <c r="A103" t="s">
        <v>40</v>
      </c>
      <c r="B103" s="48" t="s">
        <v>3</v>
      </c>
      <c r="C103">
        <f>'ENE-2 Historical Data Input'!B9</f>
        <v>0</v>
      </c>
      <c r="F103" s="48" t="s">
        <v>3</v>
      </c>
      <c r="I103" t="str">
        <f>IF(C103&gt;0,C103," ")</f>
        <v xml:space="preserve"> </v>
      </c>
    </row>
    <row r="104" spans="1:9" x14ac:dyDescent="0.3">
      <c r="B104" s="48"/>
      <c r="C104">
        <f>'ENE-2 Historical Data Input'!B10</f>
        <v>0</v>
      </c>
      <c r="F104" s="48"/>
      <c r="I104" t="str">
        <f t="shared" si="4"/>
        <v xml:space="preserve"> </v>
      </c>
    </row>
    <row r="105" spans="1:9" x14ac:dyDescent="0.3">
      <c r="B105" s="48"/>
      <c r="C105">
        <f>'ENE-2 Historical Data Input'!B11</f>
        <v>0</v>
      </c>
      <c r="F105" s="48"/>
      <c r="I105" t="str">
        <f t="shared" si="4"/>
        <v xml:space="preserve"> </v>
      </c>
    </row>
    <row r="106" spans="1:9" x14ac:dyDescent="0.3">
      <c r="B106" s="48" t="s">
        <v>4</v>
      </c>
      <c r="C106">
        <f>'ENE-2 Historical Data Input'!B12</f>
        <v>0</v>
      </c>
      <c r="F106" s="48" t="s">
        <v>4</v>
      </c>
      <c r="I106" t="str">
        <f t="shared" si="4"/>
        <v xml:space="preserve"> </v>
      </c>
    </row>
    <row r="107" spans="1:9" x14ac:dyDescent="0.3">
      <c r="B107" s="48" t="s">
        <v>5</v>
      </c>
      <c r="C107">
        <f>'ENE-2 Historical Data Input'!B13</f>
        <v>0</v>
      </c>
      <c r="F107" s="48" t="s">
        <v>5</v>
      </c>
      <c r="I107" t="str">
        <f t="shared" si="4"/>
        <v xml:space="preserve"> </v>
      </c>
    </row>
    <row r="108" spans="1:9" x14ac:dyDescent="0.3">
      <c r="B108" s="48" t="s">
        <v>6</v>
      </c>
      <c r="C108">
        <f>'ENE-2 Historical Data Input'!B14</f>
        <v>0</v>
      </c>
      <c r="F108" s="48" t="s">
        <v>6</v>
      </c>
      <c r="I108" t="str">
        <f t="shared" si="4"/>
        <v xml:space="preserve"> </v>
      </c>
    </row>
    <row r="109" spans="1:9" x14ac:dyDescent="0.3">
      <c r="B109" s="48" t="s">
        <v>7</v>
      </c>
      <c r="C109">
        <f>'ENE-2 Historical Data Input'!B15</f>
        <v>0</v>
      </c>
      <c r="F109" s="48" t="s">
        <v>7</v>
      </c>
      <c r="I109" t="str">
        <f t="shared" si="4"/>
        <v xml:space="preserve"> </v>
      </c>
    </row>
    <row r="110" spans="1:9" x14ac:dyDescent="0.3">
      <c r="B110" s="48"/>
      <c r="F110" s="48"/>
      <c r="I110" t="str">
        <f t="shared" si="4"/>
        <v xml:space="preserve"> </v>
      </c>
    </row>
    <row r="111" spans="1:9" x14ac:dyDescent="0.3">
      <c r="B111" s="48"/>
      <c r="F111" s="48"/>
      <c r="I111" t="str">
        <f t="shared" si="4"/>
        <v xml:space="preserve"> </v>
      </c>
    </row>
    <row r="112" spans="1:9" x14ac:dyDescent="0.3">
      <c r="B112" s="46" t="s">
        <v>8</v>
      </c>
      <c r="F112" s="46" t="s">
        <v>8</v>
      </c>
      <c r="I112" t="str">
        <f t="shared" si="4"/>
        <v xml:space="preserve"> </v>
      </c>
    </row>
    <row r="113" spans="2:9" x14ac:dyDescent="0.3">
      <c r="B113" s="46"/>
      <c r="F113" s="46"/>
      <c r="I113" t="str">
        <f t="shared" si="4"/>
        <v xml:space="preserve"> </v>
      </c>
    </row>
    <row r="114" spans="2:9" x14ac:dyDescent="0.3">
      <c r="B114" s="48" t="s">
        <v>37</v>
      </c>
      <c r="C114" t="e">
        <f>'ENE-2 Historical Data Input'!#REF!</f>
        <v>#REF!</v>
      </c>
      <c r="F114" s="48" t="s">
        <v>37</v>
      </c>
      <c r="I114" t="e">
        <f t="shared" si="4"/>
        <v>#REF!</v>
      </c>
    </row>
    <row r="115" spans="2:9" ht="16.8" x14ac:dyDescent="0.35">
      <c r="B115" s="48" t="s">
        <v>71</v>
      </c>
      <c r="C115">
        <f>'ENE-2 Historical Data Input'!B20</f>
        <v>0</v>
      </c>
      <c r="F115" s="48" t="s">
        <v>71</v>
      </c>
      <c r="I115" t="str">
        <f t="shared" si="4"/>
        <v xml:space="preserve"> </v>
      </c>
    </row>
    <row r="116" spans="2:9" x14ac:dyDescent="0.3">
      <c r="I116" t="str">
        <f t="shared" si="4"/>
        <v xml:space="preserve"> </v>
      </c>
    </row>
  </sheetData>
  <sheetProtection algorithmName="SHA-512" hashValue="B3y3tNzkdADZxV/v2fA4dIKIfVRip8NjEI5dGH9cmGpIJa1CDnaaSz4SUcKZJFVaE32eneyNe704FQL+kKhbTA==" saltValue="rAP5C3Qpy1iOjmU8ADPoSQ==" spinCount="100000" sheet="1" objects="1" scenarios="1"/>
  <mergeCells count="5">
    <mergeCell ref="O28:O29"/>
    <mergeCell ref="P28:P29"/>
    <mergeCell ref="Q28:Q29"/>
    <mergeCell ref="A37:A38"/>
    <mergeCell ref="B37:C37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B2:F17"/>
  <sheetViews>
    <sheetView workbookViewId="0">
      <selection activeCell="B19" sqref="B19"/>
    </sheetView>
  </sheetViews>
  <sheetFormatPr defaultRowHeight="14.4" x14ac:dyDescent="0.3"/>
  <cols>
    <col min="2" max="2" width="70.88671875" customWidth="1"/>
    <col min="3" max="3" width="20.44140625" customWidth="1"/>
    <col min="6" max="6" width="0" hidden="1" customWidth="1"/>
  </cols>
  <sheetData>
    <row r="2" spans="2:6" ht="21" x14ac:dyDescent="0.4">
      <c r="B2" s="139" t="s">
        <v>94</v>
      </c>
      <c r="F2" t="s">
        <v>95</v>
      </c>
    </row>
    <row r="3" spans="2:6" ht="15" thickBot="1" x14ac:dyDescent="0.35">
      <c r="F3" t="s">
        <v>96</v>
      </c>
    </row>
    <row r="4" spans="2:6" ht="15" thickBot="1" x14ac:dyDescent="0.35">
      <c r="B4" s="140" t="s">
        <v>97</v>
      </c>
      <c r="C4" s="141" t="s">
        <v>98</v>
      </c>
    </row>
    <row r="6" spans="2:6" ht="21.6" thickBot="1" x14ac:dyDescent="0.35">
      <c r="B6" s="142"/>
      <c r="C6" s="143" t="s">
        <v>99</v>
      </c>
    </row>
    <row r="7" spans="2:6" x14ac:dyDescent="0.3">
      <c r="B7" s="144" t="s">
        <v>100</v>
      </c>
      <c r="C7" s="145" t="s">
        <v>95</v>
      </c>
    </row>
    <row r="8" spans="2:6" x14ac:dyDescent="0.3">
      <c r="B8" s="146" t="s">
        <v>101</v>
      </c>
      <c r="C8" s="147" t="s">
        <v>95</v>
      </c>
    </row>
    <row r="9" spans="2:6" x14ac:dyDescent="0.3">
      <c r="B9" s="146" t="s">
        <v>102</v>
      </c>
      <c r="C9" s="147" t="s">
        <v>95</v>
      </c>
    </row>
    <row r="10" spans="2:6" x14ac:dyDescent="0.3">
      <c r="B10" s="146" t="s">
        <v>103</v>
      </c>
      <c r="C10" s="147" t="s">
        <v>96</v>
      </c>
    </row>
    <row r="11" spans="2:6" x14ac:dyDescent="0.3">
      <c r="B11" s="146" t="s">
        <v>104</v>
      </c>
      <c r="C11" s="147" t="s">
        <v>95</v>
      </c>
    </row>
    <row r="12" spans="2:6" x14ac:dyDescent="0.3">
      <c r="B12" s="146" t="s">
        <v>105</v>
      </c>
      <c r="C12" s="147" t="s">
        <v>95</v>
      </c>
    </row>
    <row r="13" spans="2:6" ht="28.8" x14ac:dyDescent="0.3">
      <c r="B13" s="146" t="s">
        <v>106</v>
      </c>
      <c r="C13" s="147" t="s">
        <v>96</v>
      </c>
    </row>
    <row r="14" spans="2:6" x14ac:dyDescent="0.3">
      <c r="B14" s="146" t="s">
        <v>107</v>
      </c>
      <c r="C14" s="147" t="s">
        <v>96</v>
      </c>
    </row>
    <row r="15" spans="2:6" x14ac:dyDescent="0.3">
      <c r="B15" s="146" t="s">
        <v>108</v>
      </c>
      <c r="C15" s="147" t="s">
        <v>96</v>
      </c>
    </row>
    <row r="16" spans="2:6" x14ac:dyDescent="0.3">
      <c r="B16" s="148" t="s">
        <v>109</v>
      </c>
      <c r="C16" s="147" t="s">
        <v>95</v>
      </c>
    </row>
    <row r="17" spans="2:3" ht="15" thickBot="1" x14ac:dyDescent="0.35">
      <c r="B17" s="149" t="s">
        <v>110</v>
      </c>
      <c r="C17" s="150" t="s">
        <v>95</v>
      </c>
    </row>
  </sheetData>
  <sheetProtection algorithmName="SHA-512" hashValue="d0lGatUjhoBVn9poQoDkQvY4+XcMcvDHSHLzZM5wxU5oiw2QwWizsYIGSXw+QgOipWSJwthIH60SBxZjNwaRuw==" saltValue="Z1XGeG0wQTRu7BYX4Lp5rQ==" spinCount="100000" sheet="1" objects="1" scenarios="1"/>
  <dataValidations count="1">
    <dataValidation type="list" allowBlank="1" showInputMessage="1" showErrorMessage="1" sqref="C7:C17">
      <formula1>$F$2:$F$3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DataExtract</vt:lpstr>
      <vt:lpstr>Compliance path</vt:lpstr>
      <vt:lpstr>ENE-2 SANS Input sheet</vt:lpstr>
      <vt:lpstr>ENE-2 Historical Data Input</vt:lpstr>
      <vt:lpstr>Climatic zone</vt:lpstr>
      <vt:lpstr>Misc</vt:lpstr>
      <vt:lpstr>QA Checklist</vt:lpstr>
    </vt:vector>
  </TitlesOfParts>
  <Company>SSI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MartinLZ</dc:creator>
  <cp:lastModifiedBy>Zoe Rushin</cp:lastModifiedBy>
  <cp:lastPrinted>2014-08-25T14:11:42Z</cp:lastPrinted>
  <dcterms:created xsi:type="dcterms:W3CDTF">2013-08-13T10:09:55Z</dcterms:created>
  <dcterms:modified xsi:type="dcterms:W3CDTF">2017-06-28T08:17:13Z</dcterms:modified>
</cp:coreProperties>
</file>