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Sow &amp; Reap\Projects\14004 - GBCSA EBP Tool Development\To Upload to Zendesk\24 Nov 2014\"/>
    </mc:Choice>
  </mc:AlternateContent>
  <bookViews>
    <workbookView xWindow="0" yWindow="0" windowWidth="20490" windowHeight="7755" tabRatio="932" activeTab="1"/>
  </bookViews>
  <sheets>
    <sheet name="Changelog" sheetId="15" r:id="rId1"/>
    <sheet name="Tool Navigation " sheetId="2" r:id="rId2"/>
    <sheet name="Tool" sheetId="3" state="hidden" r:id="rId3"/>
    <sheet name="Compliance path" sheetId="1" r:id="rId4"/>
    <sheet name="Building Zone Breakdown" sheetId="5" state="hidden" r:id="rId5"/>
    <sheet name="ENE-2 SANS Input sheet" sheetId="12" r:id="rId6"/>
    <sheet name="Climatic zone" sheetId="14" r:id="rId7"/>
    <sheet name="ENE-2 Historical Data Input" sheetId="13" r:id="rId8"/>
    <sheet name="Results" sheetId="9" r:id="rId9"/>
    <sheet name="Misc" sheetId="6" state="hidden" r:id="rId10"/>
  </sheets>
  <calcPr calcId="152511"/>
</workbook>
</file>

<file path=xl/calcChain.xml><?xml version="1.0" encoding="utf-8"?>
<calcChain xmlns="http://schemas.openxmlformats.org/spreadsheetml/2006/main">
  <c r="E12" i="12" l="1"/>
  <c r="E10" i="12" l="1"/>
  <c r="E28" i="12" l="1"/>
  <c r="J28" i="12"/>
  <c r="H60" i="12" l="1"/>
  <c r="H61" i="12"/>
  <c r="H62" i="12"/>
  <c r="H63" i="12"/>
  <c r="H64" i="12"/>
  <c r="H65" i="12"/>
  <c r="H66" i="12"/>
  <c r="H67" i="12"/>
  <c r="H68" i="12"/>
  <c r="H69" i="12"/>
  <c r="H70" i="12"/>
  <c r="H59" i="12"/>
  <c r="H46" i="12"/>
  <c r="H47" i="12"/>
  <c r="H48" i="12"/>
  <c r="H49" i="12"/>
  <c r="H50" i="12"/>
  <c r="H51" i="12"/>
  <c r="H52" i="12"/>
  <c r="H53" i="12"/>
  <c r="H54" i="12"/>
  <c r="H55" i="12"/>
  <c r="H56" i="12"/>
  <c r="H45" i="12"/>
  <c r="H32" i="12"/>
  <c r="H33" i="12"/>
  <c r="H34" i="12"/>
  <c r="H35" i="12"/>
  <c r="H36" i="12"/>
  <c r="H37" i="12"/>
  <c r="H38" i="12"/>
  <c r="H39" i="12"/>
  <c r="H40" i="12"/>
  <c r="H41" i="12"/>
  <c r="H42" i="12"/>
  <c r="H31" i="12"/>
  <c r="H60" i="13"/>
  <c r="H61" i="13"/>
  <c r="H62" i="13"/>
  <c r="H63" i="13"/>
  <c r="H64" i="13"/>
  <c r="H65" i="13"/>
  <c r="H66" i="13"/>
  <c r="H67" i="13"/>
  <c r="H68" i="13"/>
  <c r="H69" i="13"/>
  <c r="H70" i="13"/>
  <c r="H59" i="13"/>
  <c r="H46" i="13"/>
  <c r="H47" i="13"/>
  <c r="H48" i="13"/>
  <c r="H49" i="13"/>
  <c r="H50" i="13"/>
  <c r="H51" i="13"/>
  <c r="H52" i="13"/>
  <c r="H53" i="13"/>
  <c r="H54" i="13"/>
  <c r="H55" i="13"/>
  <c r="H56" i="13"/>
  <c r="H45" i="13"/>
  <c r="H32" i="13"/>
  <c r="H33" i="13"/>
  <c r="H34" i="13"/>
  <c r="H35" i="13"/>
  <c r="H36" i="13"/>
  <c r="H37" i="13"/>
  <c r="H38" i="13"/>
  <c r="H39" i="13"/>
  <c r="H40" i="13"/>
  <c r="H41" i="13"/>
  <c r="H42" i="13"/>
  <c r="H31" i="13"/>
  <c r="E10" i="13" l="1"/>
  <c r="J87" i="6"/>
  <c r="J86" i="6"/>
  <c r="J85" i="6"/>
  <c r="N85" i="6" s="1"/>
  <c r="J84" i="6"/>
  <c r="J83" i="6"/>
  <c r="J82" i="6"/>
  <c r="J81" i="6"/>
  <c r="N81" i="6" s="1"/>
  <c r="J80" i="6"/>
  <c r="J79" i="6"/>
  <c r="J78" i="6"/>
  <c r="J77" i="6"/>
  <c r="L77" i="6" s="1"/>
  <c r="J76" i="6"/>
  <c r="J75" i="6"/>
  <c r="J74" i="6"/>
  <c r="J73" i="6"/>
  <c r="L73" i="6" s="1"/>
  <c r="J72" i="6"/>
  <c r="J71" i="6"/>
  <c r="J70" i="6"/>
  <c r="J69" i="6"/>
  <c r="L69" i="6" s="1"/>
  <c r="J68" i="6"/>
  <c r="J67" i="6"/>
  <c r="L67" i="6" s="1"/>
  <c r="J39" i="6"/>
  <c r="H101" i="6"/>
  <c r="J5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H93" i="6"/>
  <c r="H94" i="6"/>
  <c r="H95" i="6"/>
  <c r="H96" i="6"/>
  <c r="J96" i="6" s="1"/>
  <c r="H97" i="6"/>
  <c r="H98" i="6"/>
  <c r="H99" i="6"/>
  <c r="H100" i="6"/>
  <c r="H92" i="6"/>
  <c r="N53" i="6" l="1"/>
  <c r="L45" i="6"/>
  <c r="L39" i="6"/>
  <c r="L52" i="6"/>
  <c r="L58" i="6"/>
  <c r="N57" i="6"/>
  <c r="L49" i="6"/>
  <c r="L41" i="6"/>
  <c r="L54" i="6"/>
  <c r="J100" i="6"/>
  <c r="L50" i="6"/>
  <c r="L56" i="6"/>
  <c r="J98" i="6"/>
  <c r="J94" i="6"/>
  <c r="L71" i="6"/>
  <c r="L75" i="6"/>
  <c r="N79" i="6"/>
  <c r="N83" i="6"/>
  <c r="N87" i="6"/>
  <c r="F27" i="13"/>
  <c r="J92" i="6"/>
  <c r="J97" i="6"/>
  <c r="J93" i="6"/>
  <c r="N55" i="6"/>
  <c r="N51" i="6"/>
  <c r="L47" i="6"/>
  <c r="L43" i="6"/>
  <c r="N59" i="6"/>
  <c r="L68" i="6"/>
  <c r="L72" i="6"/>
  <c r="L76" i="6"/>
  <c r="L80" i="6"/>
  <c r="L84" i="6"/>
  <c r="J99" i="6"/>
  <c r="J95" i="6"/>
  <c r="L70" i="6"/>
  <c r="L74" i="6"/>
  <c r="L78" i="6"/>
  <c r="L82" i="6"/>
  <c r="L86" i="6"/>
  <c r="J101" i="6"/>
  <c r="N39" i="6"/>
  <c r="N58" i="6"/>
  <c r="N56" i="6"/>
  <c r="N54" i="6"/>
  <c r="N52" i="6"/>
  <c r="N50" i="6"/>
  <c r="N48" i="6"/>
  <c r="N46" i="6"/>
  <c r="N44" i="6"/>
  <c r="N42" i="6"/>
  <c r="N40" i="6"/>
  <c r="L48" i="6"/>
  <c r="L46" i="6"/>
  <c r="L44" i="6"/>
  <c r="L42" i="6"/>
  <c r="L40" i="6"/>
  <c r="N67" i="6"/>
  <c r="N75" i="6"/>
  <c r="N73" i="6"/>
  <c r="N71" i="6"/>
  <c r="N69" i="6"/>
  <c r="L59" i="6"/>
  <c r="L57" i="6"/>
  <c r="L55" i="6"/>
  <c r="L53" i="6"/>
  <c r="L51" i="6"/>
  <c r="N77" i="6"/>
  <c r="N86" i="6"/>
  <c r="N84" i="6"/>
  <c r="N82" i="6"/>
  <c r="N80" i="6"/>
  <c r="N78" i="6"/>
  <c r="L87" i="6"/>
  <c r="L85" i="6"/>
  <c r="L83" i="6"/>
  <c r="L81" i="6"/>
  <c r="L79" i="6"/>
  <c r="N49" i="6"/>
  <c r="N47" i="6"/>
  <c r="N45" i="6"/>
  <c r="N43" i="6"/>
  <c r="N41" i="6"/>
  <c r="N76" i="6"/>
  <c r="N74" i="6"/>
  <c r="N72" i="6"/>
  <c r="N70" i="6"/>
  <c r="N68" i="6"/>
  <c r="F26" i="13"/>
  <c r="F25" i="13"/>
  <c r="E27" i="13"/>
  <c r="E26" i="13"/>
  <c r="E25" i="13"/>
  <c r="E12" i="13"/>
  <c r="E26" i="12"/>
  <c r="J26" i="12" s="1"/>
  <c r="E27" i="12"/>
  <c r="J27" i="12" s="1"/>
  <c r="E25" i="12"/>
  <c r="G27" i="13" l="1"/>
  <c r="J26" i="13"/>
  <c r="G26" i="13"/>
  <c r="J25" i="13"/>
  <c r="G25" i="13"/>
  <c r="J27" i="13"/>
  <c r="J25" i="12"/>
  <c r="E21" i="12" s="1"/>
  <c r="K42" i="13"/>
  <c r="K41" i="13"/>
  <c r="K40" i="13"/>
  <c r="K39" i="13"/>
  <c r="K38" i="13"/>
  <c r="K37" i="13"/>
  <c r="K36" i="13"/>
  <c r="K35" i="13"/>
  <c r="K34" i="13"/>
  <c r="K33" i="13"/>
  <c r="K32" i="13"/>
  <c r="K31" i="13"/>
  <c r="K41" i="12"/>
  <c r="K39" i="12"/>
  <c r="K37" i="12"/>
  <c r="K35" i="12"/>
  <c r="K33" i="12"/>
  <c r="K31" i="12"/>
  <c r="K42" i="12"/>
  <c r="K40" i="12"/>
  <c r="K38" i="12"/>
  <c r="K36" i="12"/>
  <c r="K34" i="12"/>
  <c r="K32" i="12"/>
  <c r="J28" i="13" l="1"/>
  <c r="E28" i="13" s="1"/>
  <c r="E22" i="13" s="1"/>
  <c r="H21" i="13" s="1"/>
  <c r="C107" i="6"/>
  <c r="E21" i="13" l="1"/>
  <c r="C108" i="6" s="1"/>
  <c r="H17" i="9" s="1"/>
  <c r="E23" i="13"/>
  <c r="B108" i="6"/>
  <c r="E23" i="12"/>
  <c r="E22" i="12" s="1"/>
  <c r="H21" i="12" s="1"/>
  <c r="B107" i="6" s="1"/>
  <c r="H23" i="9" s="1"/>
  <c r="K24" i="13"/>
</calcChain>
</file>

<file path=xl/sharedStrings.xml><?xml version="1.0" encoding="utf-8"?>
<sst xmlns="http://schemas.openxmlformats.org/spreadsheetml/2006/main" count="331" uniqueCount="131">
  <si>
    <t>GBCSA - Existing Building Performance Rating Tool</t>
  </si>
  <si>
    <t>ENE-1 Energy Consumption (GHGE) Tool</t>
  </si>
  <si>
    <t>Building Details</t>
  </si>
  <si>
    <t>Street Address</t>
  </si>
  <si>
    <t>Suburb</t>
  </si>
  <si>
    <t xml:space="preserve">City </t>
  </si>
  <si>
    <t xml:space="preserve">Province </t>
  </si>
  <si>
    <t xml:space="preserve">Postal Code </t>
  </si>
  <si>
    <t xml:space="preserve">Building Metrics </t>
  </si>
  <si>
    <t xml:space="preserve">Occupancy Hours (per week) </t>
  </si>
  <si>
    <t>GLA</t>
  </si>
  <si>
    <t>Energy Usage Inputs</t>
  </si>
  <si>
    <t xml:space="preserve">Number of occupants </t>
  </si>
  <si>
    <t>Description of area</t>
  </si>
  <si>
    <t>Annual vacancy (days)</t>
  </si>
  <si>
    <t>Weekly operatinghours</t>
  </si>
  <si>
    <t>Number of occupants</t>
  </si>
  <si>
    <t>Energy source</t>
  </si>
  <si>
    <t>Unit</t>
  </si>
  <si>
    <t>Unit (kWh)</t>
  </si>
  <si>
    <t>Fuel Factor</t>
  </si>
  <si>
    <t>Electricity</t>
  </si>
  <si>
    <t>Distillate Fuel (No1,2,4 fuel oil and diesel)</t>
  </si>
  <si>
    <t>Residual Fuel Oil (No5 and 6 fuel oil)</t>
  </si>
  <si>
    <t>LPG</t>
  </si>
  <si>
    <t>Propane</t>
  </si>
  <si>
    <t>Natural Gas</t>
  </si>
  <si>
    <t>Bituminous Coal</t>
  </si>
  <si>
    <t>Sub-bituminous Coal</t>
  </si>
  <si>
    <t>Fual factor</t>
  </si>
  <si>
    <r>
      <t>Floor area (m</t>
    </r>
    <r>
      <rPr>
        <b/>
        <sz val="11"/>
        <color theme="1"/>
        <rFont val="Calibri"/>
        <family val="2"/>
      </rPr>
      <t>²)</t>
    </r>
  </si>
  <si>
    <t xml:space="preserve">Zone Description </t>
  </si>
  <si>
    <t>Entertainment and public assembly</t>
  </si>
  <si>
    <t>Theatrical and indoor sport</t>
  </si>
  <si>
    <t>Places of instruction</t>
  </si>
  <si>
    <t>Worship</t>
  </si>
  <si>
    <t>Large shop</t>
  </si>
  <si>
    <t>Offices</t>
  </si>
  <si>
    <t>Hotel</t>
  </si>
  <si>
    <t>Month</t>
  </si>
  <si>
    <t>Number of computers</t>
  </si>
  <si>
    <t>Start date</t>
  </si>
  <si>
    <t>End date</t>
  </si>
  <si>
    <t>kWh</t>
  </si>
  <si>
    <t xml:space="preserve">Consumption </t>
  </si>
  <si>
    <t>kgCO2/kWh</t>
  </si>
  <si>
    <t xml:space="preserve">Description </t>
  </si>
  <si>
    <t xml:space="preserve"> </t>
  </si>
  <si>
    <r>
      <t>GLA (m</t>
    </r>
    <r>
      <rPr>
        <sz val="11"/>
        <color theme="1"/>
        <rFont val="Calibri"/>
        <family val="2"/>
      </rPr>
      <t>²</t>
    </r>
    <r>
      <rPr>
        <sz val="12.65"/>
        <color theme="1"/>
        <rFont val="Calibri"/>
        <family val="2"/>
      </rPr>
      <t>)</t>
    </r>
  </si>
  <si>
    <t>Building Type</t>
  </si>
  <si>
    <t xml:space="preserve">Classification of occupancy of building </t>
  </si>
  <si>
    <t>A1</t>
  </si>
  <si>
    <t>A2</t>
  </si>
  <si>
    <t>A3</t>
  </si>
  <si>
    <t>A4</t>
  </si>
  <si>
    <t>F1</t>
  </si>
  <si>
    <t>G1</t>
  </si>
  <si>
    <t>H1</t>
  </si>
  <si>
    <t>Climatic zone</t>
  </si>
  <si>
    <t xml:space="preserve">Annual Consumption Baseline of Building </t>
  </si>
  <si>
    <t>% Improvement</t>
  </si>
  <si>
    <t xml:space="preserve">SCORE </t>
  </si>
  <si>
    <t>SANS Score</t>
  </si>
  <si>
    <t>Percentage better than SANS Benchmark</t>
  </si>
  <si>
    <t>Points achieved</t>
  </si>
  <si>
    <t>Buildings built before November 2011</t>
  </si>
  <si>
    <t>Buildings built after November 2011</t>
  </si>
  <si>
    <t>Building construction date</t>
  </si>
  <si>
    <t>Option 1&amp;2</t>
  </si>
  <si>
    <t xml:space="preserve">Percentage better than average </t>
  </si>
  <si>
    <t xml:space="preserve">Option 1 </t>
  </si>
  <si>
    <t>Option 2</t>
  </si>
  <si>
    <t xml:space="preserve">Tool Navigation </t>
  </si>
  <si>
    <t>Performance rating tool - compliance paths</t>
  </si>
  <si>
    <t>Results</t>
  </si>
  <si>
    <t xml:space="preserve">OFFICE rating tool </t>
  </si>
  <si>
    <t xml:space="preserve">ENE-1 score </t>
  </si>
  <si>
    <t>Compliance path selected</t>
  </si>
  <si>
    <t>Compliance path</t>
  </si>
  <si>
    <t xml:space="preserve">SANS Benchmarking </t>
  </si>
  <si>
    <t>Historical data from own building</t>
  </si>
  <si>
    <t>Score</t>
  </si>
  <si>
    <t>Click corresponding shaded icon to select compliance path</t>
  </si>
  <si>
    <r>
      <t>VA/m</t>
    </r>
    <r>
      <rPr>
        <sz val="11"/>
        <color theme="1"/>
        <rFont val="Calibri"/>
        <family val="2"/>
      </rPr>
      <t>²</t>
    </r>
  </si>
  <si>
    <t>kVA</t>
  </si>
  <si>
    <t>SANS Building Types (kWh)</t>
  </si>
  <si>
    <t>SANS Building Types (kVA) MAX DEMAND</t>
  </si>
  <si>
    <t>Occupany %</t>
  </si>
  <si>
    <t xml:space="preserve">Normalised Consumption </t>
  </si>
  <si>
    <t>Peak Electricity Demand Baseline</t>
  </si>
  <si>
    <t xml:space="preserve">Period 1 </t>
  </si>
  <si>
    <t>Period 2</t>
  </si>
  <si>
    <t>Period 3</t>
  </si>
  <si>
    <t>Baseline</t>
  </si>
  <si>
    <t>Period 1 AVG</t>
  </si>
  <si>
    <t>Period 2 AVG</t>
  </si>
  <si>
    <t>Period 3 AVG</t>
  </si>
  <si>
    <t xml:space="preserve">% </t>
  </si>
  <si>
    <t>SANS Benchmark</t>
  </si>
  <si>
    <t>MAX DEMAND</t>
  </si>
  <si>
    <t>Tonnes</t>
  </si>
  <si>
    <t>GJ</t>
  </si>
  <si>
    <t>L</t>
  </si>
  <si>
    <t>convertion to kWh</t>
  </si>
  <si>
    <t xml:space="preserve">Back to Compliance path tab </t>
  </si>
  <si>
    <t>SANS benchmark</t>
  </si>
  <si>
    <t>ENE-2 PEAK ELECTRICITY DEMAND</t>
  </si>
  <si>
    <t>No SANS Rating available</t>
  </si>
  <si>
    <t>-</t>
  </si>
  <si>
    <t>This is the ENE-2 PEAK ELECTRICITY DEMAND calculator tool for existing building performance rating.</t>
  </si>
  <si>
    <t>Period 1 (Current)</t>
  </si>
  <si>
    <t>Period 2 (Previous)</t>
  </si>
  <si>
    <t>Period 3 (Past)</t>
  </si>
  <si>
    <t>Period 1 % Improvement over baseline</t>
  </si>
  <si>
    <t xml:space="preserve">% difference </t>
  </si>
  <si>
    <t>Back to compliance path</t>
  </si>
  <si>
    <t>ENE-2 Peak Electricity demand</t>
  </si>
  <si>
    <t>F</t>
  </si>
  <si>
    <t>Climatic Zone</t>
  </si>
  <si>
    <t>BACK TO SANS</t>
  </si>
  <si>
    <t>Peak Electricity demand</t>
  </si>
  <si>
    <t>VA/m2</t>
  </si>
  <si>
    <t>Baseline (kVA)</t>
  </si>
  <si>
    <t xml:space="preserve">Peak annual demand </t>
  </si>
  <si>
    <t>Input Sheet - Complete Grey Cells</t>
  </si>
  <si>
    <t xml:space="preserve">RESULTS - Complete Grey Cells </t>
  </si>
  <si>
    <t>Change Log:</t>
  </si>
  <si>
    <t>Reissue Date</t>
  </si>
  <si>
    <t>Changes</t>
  </si>
  <si>
    <t>#DIV/0 errors in SANS input sheet corrected.</t>
  </si>
  <si>
    <t>Cells locked on SANS input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</si>
</sst>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"/>
    <numFmt numFmtId="166" formatCode="[$-1C09]dd\ mmmm\ 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.65"/>
      <color theme="1"/>
      <name val="Calibri"/>
      <family val="2"/>
    </font>
    <font>
      <u/>
      <sz val="12.65"/>
      <color theme="10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53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</cellStyleXfs>
  <cellXfs count="1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0" fillId="2" borderId="1" xfId="0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quotePrefix="1"/>
    <xf numFmtId="0" fontId="8" fillId="0" borderId="0" xfId="2" applyAlignment="1" applyProtection="1"/>
    <xf numFmtId="0" fontId="0" fillId="0" borderId="0" xfId="0" applyBorder="1"/>
    <xf numFmtId="0" fontId="1" fillId="0" borderId="6" xfId="0" applyFont="1" applyBorder="1"/>
    <xf numFmtId="0" fontId="1" fillId="0" borderId="9" xfId="0" applyFont="1" applyBorder="1"/>
    <xf numFmtId="0" fontId="1" fillId="0" borderId="8" xfId="0" applyFont="1" applyBorder="1"/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2" fontId="10" fillId="0" borderId="11" xfId="0" applyNumberFormat="1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center" wrapText="1"/>
    </xf>
    <xf numFmtId="1" fontId="0" fillId="0" borderId="0" xfId="0" applyNumberFormat="1"/>
    <xf numFmtId="1" fontId="10" fillId="0" borderId="13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13" fillId="0" borderId="0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1" fillId="0" borderId="6" xfId="0" quotePrefix="1" applyFont="1" applyFill="1" applyBorder="1"/>
    <xf numFmtId="0" fontId="0" fillId="0" borderId="0" xfId="0" quotePrefix="1" applyFill="1" applyBorder="1"/>
    <xf numFmtId="2" fontId="0" fillId="0" borderId="0" xfId="0" applyNumberFormat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2" fontId="0" fillId="6" borderId="1" xfId="0" applyNumberForma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1" fillId="0" borderId="5" xfId="0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0" borderId="0" xfId="2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9" fontId="0" fillId="0" borderId="0" xfId="1" applyFont="1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/>
      <protection hidden="1"/>
    </xf>
    <xf numFmtId="2" fontId="11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2" fontId="15" fillId="0" borderId="0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2" fontId="11" fillId="0" borderId="0" xfId="0" applyNumberFormat="1" applyFont="1" applyProtection="1">
      <protection hidden="1"/>
    </xf>
    <xf numFmtId="0" fontId="0" fillId="4" borderId="0" xfId="0" applyFill="1" applyBorder="1" applyAlignment="1" applyProtection="1">
      <alignment horizontal="center"/>
      <protection hidden="1"/>
    </xf>
    <xf numFmtId="2" fontId="15" fillId="4" borderId="0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Fill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8" fillId="0" borderId="0" xfId="2" applyAlignment="1" applyProtection="1">
      <alignment horizontal="center"/>
      <protection hidden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center"/>
      <protection locked="0"/>
    </xf>
    <xf numFmtId="9" fontId="0" fillId="5" borderId="0" xfId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hidden="1"/>
    </xf>
    <xf numFmtId="9" fontId="0" fillId="0" borderId="0" xfId="1" applyFont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Protection="1">
      <protection hidden="1"/>
    </xf>
    <xf numFmtId="0" fontId="0" fillId="0" borderId="7" xfId="0" applyBorder="1" applyProtection="1">
      <protection hidden="1"/>
    </xf>
    <xf numFmtId="0" fontId="8" fillId="0" borderId="0" xfId="2" applyAlignment="1" applyProtection="1">
      <protection hidden="1"/>
    </xf>
    <xf numFmtId="0" fontId="0" fillId="6" borderId="1" xfId="0" applyFill="1" applyBorder="1" applyProtection="1"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1" fontId="0" fillId="0" borderId="0" xfId="0" applyNumberFormat="1" applyBorder="1" applyAlignment="1" applyProtection="1">
      <alignment horizontal="center"/>
      <protection hidden="1"/>
    </xf>
    <xf numFmtId="1" fontId="0" fillId="3" borderId="1" xfId="0" applyNumberFormat="1" applyFill="1" applyBorder="1" applyProtection="1">
      <protection hidden="1"/>
    </xf>
    <xf numFmtId="0" fontId="1" fillId="0" borderId="0" xfId="0" applyFont="1" applyAlignment="1">
      <alignment vertical="top"/>
    </xf>
    <xf numFmtId="0" fontId="19" fillId="7" borderId="10" xfId="3" applyFont="1" applyFill="1" applyBorder="1" applyAlignment="1" applyProtection="1">
      <alignment horizontal="center" vertical="center" wrapText="1"/>
      <protection hidden="1"/>
    </xf>
    <xf numFmtId="166" fontId="18" fillId="8" borderId="19" xfId="3" applyNumberFormat="1" applyFont="1" applyFill="1" applyBorder="1" applyAlignment="1" applyProtection="1">
      <alignment horizontal="center" vertical="top" wrapText="1"/>
      <protection hidden="1"/>
    </xf>
    <xf numFmtId="166" fontId="18" fillId="8" borderId="23" xfId="3" applyNumberFormat="1" applyFont="1" applyFill="1" applyBorder="1" applyAlignment="1" applyProtection="1">
      <alignment horizontal="center" vertical="top" wrapText="1"/>
      <protection hidden="1"/>
    </xf>
    <xf numFmtId="166" fontId="18" fillId="8" borderId="27" xfId="3" applyNumberFormat="1" applyFont="1" applyFill="1" applyBorder="1" applyAlignment="1" applyProtection="1">
      <alignment horizontal="center" vertical="top" wrapText="1"/>
      <protection hidden="1"/>
    </xf>
    <xf numFmtId="166" fontId="18" fillId="8" borderId="29" xfId="3" applyNumberFormat="1" applyFont="1" applyFill="1" applyBorder="1" applyAlignment="1" applyProtection="1">
      <alignment horizontal="center" vertical="top" wrapText="1"/>
      <protection hidden="1"/>
    </xf>
    <xf numFmtId="0" fontId="19" fillId="7" borderId="18" xfId="4" applyFont="1" applyFill="1" applyBorder="1" applyAlignment="1" applyProtection="1">
      <alignment horizontal="left" vertical="center"/>
      <protection hidden="1"/>
    </xf>
    <xf numFmtId="0" fontId="19" fillId="7" borderId="16" xfId="4" applyFont="1" applyFill="1" applyBorder="1" applyAlignment="1" applyProtection="1">
      <alignment horizontal="left" vertical="center"/>
      <protection hidden="1"/>
    </xf>
    <xf numFmtId="0" fontId="18" fillId="8" borderId="20" xfId="4" applyFont="1" applyFill="1" applyBorder="1" applyAlignment="1" applyProtection="1">
      <alignment horizontal="left" vertical="top" wrapText="1"/>
      <protection hidden="1"/>
    </xf>
    <xf numFmtId="0" fontId="18" fillId="8" borderId="21" xfId="4" applyFont="1" applyFill="1" applyBorder="1" applyAlignment="1" applyProtection="1">
      <alignment horizontal="left" vertical="top" wrapText="1"/>
      <protection hidden="1"/>
    </xf>
    <xf numFmtId="0" fontId="18" fillId="8" borderId="22" xfId="4" applyFont="1" applyFill="1" applyBorder="1" applyAlignment="1" applyProtection="1">
      <alignment horizontal="left" vertical="top" wrapText="1"/>
      <protection hidden="1"/>
    </xf>
    <xf numFmtId="0" fontId="18" fillId="8" borderId="24" xfId="4" applyFont="1" applyFill="1" applyBorder="1" applyAlignment="1" applyProtection="1">
      <alignment horizontal="left" vertical="top" wrapText="1"/>
      <protection hidden="1"/>
    </xf>
    <xf numFmtId="0" fontId="18" fillId="8" borderId="25" xfId="4" applyFont="1" applyFill="1" applyBorder="1" applyAlignment="1" applyProtection="1">
      <alignment horizontal="left" vertical="top" wrapText="1"/>
      <protection hidden="1"/>
    </xf>
    <xf numFmtId="0" fontId="18" fillId="8" borderId="26" xfId="4" applyFont="1" applyFill="1" applyBorder="1" applyAlignment="1" applyProtection="1">
      <alignment horizontal="left" vertical="top" wrapText="1"/>
      <protection hidden="1"/>
    </xf>
    <xf numFmtId="0" fontId="18" fillId="8" borderId="1" xfId="4" applyFont="1" applyFill="1" applyBorder="1" applyAlignment="1" applyProtection="1">
      <alignment horizontal="left" wrapText="1"/>
      <protection hidden="1"/>
    </xf>
    <xf numFmtId="0" fontId="18" fillId="8" borderId="28" xfId="4" applyFont="1" applyFill="1" applyBorder="1" applyAlignment="1" applyProtection="1">
      <alignment horizontal="left" wrapText="1"/>
      <protection hidden="1"/>
    </xf>
    <xf numFmtId="0" fontId="18" fillId="8" borderId="30" xfId="4" applyFont="1" applyFill="1" applyBorder="1" applyAlignment="1" applyProtection="1">
      <alignment horizontal="left" wrapText="1"/>
      <protection hidden="1"/>
    </xf>
    <xf numFmtId="0" fontId="18" fillId="8" borderId="31" xfId="4" applyFont="1" applyFill="1" applyBorder="1" applyAlignment="1" applyProtection="1">
      <alignment horizontal="left" wrapText="1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1" fillId="0" borderId="6" xfId="0" applyFont="1" applyBorder="1" applyAlignment="1" applyProtection="1">
      <alignment horizontal="left" wrapText="1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center"/>
      <protection hidden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0" fillId="6" borderId="1" xfId="0" applyFill="1" applyBorder="1" applyAlignment="1" applyProtection="1">
      <alignment horizontal="center"/>
      <protection hidden="1"/>
    </xf>
  </cellXfs>
  <cellStyles count="5">
    <cellStyle name="Hyperlink" xfId="2" builtinId="8"/>
    <cellStyle name="Normal" xfId="0" builtinId="0"/>
    <cellStyle name="Normal 4" xfId="4"/>
    <cellStyle name="Normal_office interiors edit.xls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/>
              <a:t>Peak Electrical Demand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'ENE-2 SANS Input sheet'!$A$30</c:f>
              <c:strCache>
                <c:ptCount val="1"/>
                <c:pt idx="0">
                  <c:v>Period 1 </c:v>
                </c:pt>
              </c:strCache>
            </c:strRef>
          </c:tx>
          <c:marker>
            <c:symbol val="none"/>
          </c:marker>
          <c:cat>
            <c:numRef>
              <c:f>'ENE-2 SANS Input sheet'!$A$31:$A$42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'ENE-2 SANS Input sheet'!$H$31:$H$42</c:f>
              <c:numCache>
                <c:formatCode>General</c:formatCode>
                <c:ptCount val="1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'ENE-2 SANS Input sheet'!$A$44</c:f>
              <c:strCache>
                <c:ptCount val="1"/>
                <c:pt idx="0">
                  <c:v>Period 2</c:v>
                </c:pt>
              </c:strCache>
            </c:strRef>
          </c:tx>
          <c:marker>
            <c:symbol val="none"/>
          </c:marker>
          <c:val>
            <c:numRef>
              <c:f>'ENE-2 SANS Input sheet'!$H$45:$H$56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'ENE-2 SANS Input sheet'!$A$58</c:f>
              <c:strCache>
                <c:ptCount val="1"/>
                <c:pt idx="0">
                  <c:v>Period 3</c:v>
                </c:pt>
              </c:strCache>
            </c:strRef>
          </c:tx>
          <c:marker>
            <c:symbol val="none"/>
          </c:marker>
          <c:val>
            <c:numRef>
              <c:f>'ENE-2 SANS Input sheet'!$H$59:$H$70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'ENE-2 SANS Input sheet'!$D$12</c:f>
              <c:strCache>
                <c:ptCount val="1"/>
                <c:pt idx="0">
                  <c:v>SANS Benchmark</c:v>
                </c:pt>
              </c:strCache>
            </c:strRef>
          </c:tx>
          <c:marker>
            <c:symbol val="none"/>
          </c:marker>
          <c:val>
            <c:numRef>
              <c:f>'ENE-2 SANS Input sheet'!$K$31:$K$42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812992"/>
        <c:axId val="387819264"/>
      </c:lineChart>
      <c:catAx>
        <c:axId val="3878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819264"/>
        <c:crosses val="autoZero"/>
        <c:auto val="1"/>
        <c:lblAlgn val="ctr"/>
        <c:lblOffset val="100"/>
        <c:noMultiLvlLbl val="0"/>
      </c:catAx>
      <c:valAx>
        <c:axId val="3878192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387812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/>
              <a:t>Peak Electrical Demand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'ENE-2 Historical Data Input'!$A$30</c:f>
              <c:strCache>
                <c:ptCount val="1"/>
                <c:pt idx="0">
                  <c:v>Period 1 (Current)</c:v>
                </c:pt>
              </c:strCache>
            </c:strRef>
          </c:tx>
          <c:marker>
            <c:symbol val="none"/>
          </c:marker>
          <c:cat>
            <c:numRef>
              <c:f>'ENE-2 Historical Data Input'!$A$31:$A$42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'ENE-2 Historical Data Input'!$H$31:$H$42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'ENE-2 Historical Data Input'!$A$44</c:f>
              <c:strCache>
                <c:ptCount val="1"/>
                <c:pt idx="0">
                  <c:v>Period 2 (Previous)</c:v>
                </c:pt>
              </c:strCache>
            </c:strRef>
          </c:tx>
          <c:marker>
            <c:symbol val="none"/>
          </c:marker>
          <c:val>
            <c:numRef>
              <c:f>'ENE-2 Historical Data Input'!$H$45:$H$56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'ENE-2 Historical Data Input'!$A$58</c:f>
              <c:strCache>
                <c:ptCount val="1"/>
                <c:pt idx="0">
                  <c:v>Period 3 (Past)</c:v>
                </c:pt>
              </c:strCache>
            </c:strRef>
          </c:tx>
          <c:marker>
            <c:symbol val="none"/>
          </c:marker>
          <c:val>
            <c:numRef>
              <c:f>'ENE-2 Historical Data Input'!$H$59:$H$70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'ENE-2 Historical Data Input'!$D$12</c:f>
              <c:strCache>
                <c:ptCount val="1"/>
                <c:pt idx="0">
                  <c:v>SANS Benchmark</c:v>
                </c:pt>
              </c:strCache>
            </c:strRef>
          </c:tx>
          <c:marker>
            <c:symbol val="none"/>
          </c:marker>
          <c:val>
            <c:numRef>
              <c:f>'ENE-2 Historical Data Input'!$K$31:$K$42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814168"/>
        <c:axId val="387817696"/>
      </c:lineChart>
      <c:catAx>
        <c:axId val="38781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817696"/>
        <c:crosses val="autoZero"/>
        <c:auto val="1"/>
        <c:lblAlgn val="ctr"/>
        <c:lblOffset val="100"/>
        <c:noMultiLvlLbl val="0"/>
      </c:catAx>
      <c:valAx>
        <c:axId val="38781769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387814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ENE-2 Non SANS Input sheet'!A1"/><Relationship Id="rId2" Type="http://schemas.openxmlformats.org/officeDocument/2006/relationships/hyperlink" Target="#'ENE-2 SANS Input sheet'!A1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5</xdr:col>
      <xdr:colOff>419100</xdr:colOff>
      <xdr:row>4</xdr:row>
      <xdr:rowOff>76200</xdr:rowOff>
    </xdr:to>
    <xdr:pic>
      <xdr:nvPicPr>
        <xdr:cNvPr id="1025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61925"/>
          <a:ext cx="2847975" cy="6953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485775</xdr:colOff>
      <xdr:row>8</xdr:row>
      <xdr:rowOff>65412</xdr:rowOff>
    </xdr:from>
    <xdr:to>
      <xdr:col>15</xdr:col>
      <xdr:colOff>581025</xdr:colOff>
      <xdr:row>25</xdr:row>
      <xdr:rowOff>57149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4175" y="1617987"/>
          <a:ext cx="6800850" cy="32302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424473</xdr:colOff>
      <xdr:row>27</xdr:row>
      <xdr:rowOff>123824</xdr:rowOff>
    </xdr:from>
    <xdr:to>
      <xdr:col>8</xdr:col>
      <xdr:colOff>409575</xdr:colOff>
      <xdr:row>49</xdr:row>
      <xdr:rowOff>57149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43673" y="5295899"/>
          <a:ext cx="3642702" cy="412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355314</xdr:colOff>
      <xdr:row>27</xdr:row>
      <xdr:rowOff>28575</xdr:rowOff>
    </xdr:from>
    <xdr:to>
      <xdr:col>18</xdr:col>
      <xdr:colOff>523874</xdr:colOff>
      <xdr:row>49</xdr:row>
      <xdr:rowOff>180975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70514" y="5200650"/>
          <a:ext cx="3826160" cy="434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28575</xdr:colOff>
      <xdr:row>19</xdr:row>
      <xdr:rowOff>180975</xdr:rowOff>
    </xdr:from>
    <xdr:to>
      <xdr:col>9</xdr:col>
      <xdr:colOff>304800</xdr:colOff>
      <xdr:row>26</xdr:row>
      <xdr:rowOff>104775</xdr:rowOff>
    </xdr:to>
    <xdr:cxnSp macro="">
      <xdr:nvCxnSpPr>
        <xdr:cNvPr id="18" name="Straight Arrow Connector 17"/>
        <xdr:cNvCxnSpPr/>
      </xdr:nvCxnSpPr>
      <xdr:spPr>
        <a:xfrm flipH="1">
          <a:off x="4905375" y="3829050"/>
          <a:ext cx="885825" cy="1257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</xdr:colOff>
      <xdr:row>20</xdr:row>
      <xdr:rowOff>114300</xdr:rowOff>
    </xdr:from>
    <xdr:to>
      <xdr:col>14</xdr:col>
      <xdr:colOff>304800</xdr:colOff>
      <xdr:row>26</xdr:row>
      <xdr:rowOff>180975</xdr:rowOff>
    </xdr:to>
    <xdr:cxnSp macro="">
      <xdr:nvCxnSpPr>
        <xdr:cNvPr id="20" name="Straight Arrow Connector 19"/>
        <xdr:cNvCxnSpPr/>
      </xdr:nvCxnSpPr>
      <xdr:spPr>
        <a:xfrm>
          <a:off x="7981950" y="3952875"/>
          <a:ext cx="857250" cy="1209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123825</xdr:colOff>
      <xdr:row>11</xdr:row>
      <xdr:rowOff>133015</xdr:rowOff>
    </xdr:from>
    <xdr:to>
      <xdr:col>27</xdr:col>
      <xdr:colOff>138647</xdr:colOff>
      <xdr:row>27</xdr:row>
      <xdr:rowOff>47625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706225" y="2257090"/>
          <a:ext cx="4891622" cy="29626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457200</xdr:colOff>
      <xdr:row>18</xdr:row>
      <xdr:rowOff>180975</xdr:rowOff>
    </xdr:from>
    <xdr:to>
      <xdr:col>18</xdr:col>
      <xdr:colOff>552450</xdr:colOff>
      <xdr:row>19</xdr:row>
      <xdr:rowOff>180975</xdr:rowOff>
    </xdr:to>
    <xdr:cxnSp macro="">
      <xdr:nvCxnSpPr>
        <xdr:cNvPr id="22" name="Straight Arrow Connector 21"/>
        <xdr:cNvCxnSpPr/>
      </xdr:nvCxnSpPr>
      <xdr:spPr>
        <a:xfrm flipV="1">
          <a:off x="9601200" y="3638550"/>
          <a:ext cx="19240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409575</xdr:colOff>
      <xdr:row>4</xdr:row>
      <xdr:rowOff>133350</xdr:rowOff>
    </xdr:to>
    <xdr:pic>
      <xdr:nvPicPr>
        <xdr:cNvPr id="3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19075"/>
          <a:ext cx="2847975" cy="6953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5</xdr:col>
      <xdr:colOff>85725</xdr:colOff>
      <xdr:row>3</xdr:row>
      <xdr:rowOff>161925</xdr:rowOff>
    </xdr:to>
    <xdr:pic>
      <xdr:nvPicPr>
        <xdr:cNvPr id="90" name="Picture 89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57150"/>
          <a:ext cx="2847975" cy="6953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136071</xdr:colOff>
      <xdr:row>17</xdr:row>
      <xdr:rowOff>159153</xdr:rowOff>
    </xdr:from>
    <xdr:to>
      <xdr:col>15</xdr:col>
      <xdr:colOff>38100</xdr:colOff>
      <xdr:row>23</xdr:row>
      <xdr:rowOff>24215</xdr:rowOff>
    </xdr:to>
    <xdr:sp macro="" textlink="">
      <xdr:nvSpPr>
        <xdr:cNvPr id="76" name="Flowchart: Process 75"/>
        <xdr:cNvSpPr/>
      </xdr:nvSpPr>
      <xdr:spPr>
        <a:xfrm>
          <a:off x="4403271" y="3426228"/>
          <a:ext cx="4778829" cy="1008062"/>
        </a:xfrm>
        <a:prstGeom prst="flowChartProcess">
          <a:avLst/>
        </a:prstGeom>
        <a:noFill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</a:p>
        <a:p>
          <a:pPr>
            <a:defRPr/>
          </a:pP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240472</xdr:colOff>
      <xdr:row>7</xdr:row>
      <xdr:rowOff>111124</xdr:rowOff>
    </xdr:from>
    <xdr:to>
      <xdr:col>8</xdr:col>
      <xdr:colOff>102360</xdr:colOff>
      <xdr:row>10</xdr:row>
      <xdr:rowOff>42862</xdr:rowOff>
    </xdr:to>
    <xdr:sp macro="" textlink="">
      <xdr:nvSpPr>
        <xdr:cNvPr id="77" name="Flowchart: Process 76"/>
        <xdr:cNvSpPr/>
      </xdr:nvSpPr>
      <xdr:spPr>
        <a:xfrm>
          <a:off x="3898072" y="1473199"/>
          <a:ext cx="1081088" cy="503238"/>
        </a:xfrm>
        <a:prstGeom prst="flowChartProcess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>
              <a:solidFill>
                <a:schemeClr val="tx1"/>
              </a:solidFill>
            </a:rPr>
            <a:t>Baseline</a:t>
          </a:r>
          <a:endParaRPr lang="en-GB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428625</xdr:colOff>
      <xdr:row>7</xdr:row>
      <xdr:rowOff>29817</xdr:rowOff>
    </xdr:from>
    <xdr:to>
      <xdr:col>11</xdr:col>
      <xdr:colOff>571500</xdr:colOff>
      <xdr:row>10</xdr:row>
      <xdr:rowOff>179042</xdr:rowOff>
    </xdr:to>
    <xdr:sp macro="" textlink="">
      <xdr:nvSpPr>
        <xdr:cNvPr id="78" name="Flowchart: Decision 77">
          <a:hlinkClick xmlns:r="http://schemas.openxmlformats.org/officeDocument/2006/relationships" r:id="rId2"/>
        </xdr:cNvPr>
        <xdr:cNvSpPr/>
      </xdr:nvSpPr>
      <xdr:spPr>
        <a:xfrm>
          <a:off x="5305425" y="1391892"/>
          <a:ext cx="1971675" cy="720725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SANS Benchmarks?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257176</xdr:colOff>
      <xdr:row>6</xdr:row>
      <xdr:rowOff>182217</xdr:rowOff>
    </xdr:from>
    <xdr:to>
      <xdr:col>15</xdr:col>
      <xdr:colOff>219076</xdr:colOff>
      <xdr:row>11</xdr:row>
      <xdr:rowOff>21880</xdr:rowOff>
    </xdr:to>
    <xdr:sp macro="" textlink="">
      <xdr:nvSpPr>
        <xdr:cNvPr id="79" name="Flowchart: Decision 78">
          <a:hlinkClick xmlns:r="http://schemas.openxmlformats.org/officeDocument/2006/relationships" r:id="rId3"/>
        </xdr:cNvPr>
        <xdr:cNvSpPr/>
      </xdr:nvSpPr>
      <xdr:spPr>
        <a:xfrm>
          <a:off x="7572376" y="1353792"/>
          <a:ext cx="1790700" cy="792163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Historical</a:t>
          </a:r>
          <a:r>
            <a:rPr lang="en-ZA" sz="1200" baseline="0">
              <a:solidFill>
                <a:schemeClr val="tx1"/>
              </a:solidFill>
            </a:rPr>
            <a:t> Data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603734</xdr:colOff>
      <xdr:row>18</xdr:row>
      <xdr:rowOff>184553</xdr:rowOff>
    </xdr:from>
    <xdr:to>
      <xdr:col>14</xdr:col>
      <xdr:colOff>468934</xdr:colOff>
      <xdr:row>21</xdr:row>
      <xdr:rowOff>116290</xdr:rowOff>
    </xdr:to>
    <xdr:sp macro="" textlink="">
      <xdr:nvSpPr>
        <xdr:cNvPr id="80" name="Flowchart: Process 79">
          <a:hlinkClick xmlns:r="http://schemas.openxmlformats.org/officeDocument/2006/relationships" r:id="rId3"/>
        </xdr:cNvPr>
        <xdr:cNvSpPr/>
      </xdr:nvSpPr>
      <xdr:spPr>
        <a:xfrm>
          <a:off x="7918934" y="3642128"/>
          <a:ext cx="1084400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102360</xdr:colOff>
      <xdr:row>9</xdr:row>
      <xdr:rowOff>17462</xdr:rowOff>
    </xdr:from>
    <xdr:to>
      <xdr:col>8</xdr:col>
      <xdr:colOff>389697</xdr:colOff>
      <xdr:row>9</xdr:row>
      <xdr:rowOff>19049</xdr:rowOff>
    </xdr:to>
    <xdr:cxnSp macro="">
      <xdr:nvCxnSpPr>
        <xdr:cNvPr id="81" name="Straight Arrow Connector 80"/>
        <xdr:cNvCxnSpPr/>
      </xdr:nvCxnSpPr>
      <xdr:spPr>
        <a:xfrm>
          <a:off x="4979160" y="1760537"/>
          <a:ext cx="287337" cy="158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576746</xdr:colOff>
      <xdr:row>9</xdr:row>
      <xdr:rowOff>9180</xdr:rowOff>
    </xdr:from>
    <xdr:to>
      <xdr:col>12</xdr:col>
      <xdr:colOff>259385</xdr:colOff>
      <xdr:row>9</xdr:row>
      <xdr:rowOff>10767</xdr:rowOff>
    </xdr:to>
    <xdr:cxnSp macro="">
      <xdr:nvCxnSpPr>
        <xdr:cNvPr id="82" name="Straight Arrow Connector 81"/>
        <xdr:cNvCxnSpPr/>
      </xdr:nvCxnSpPr>
      <xdr:spPr>
        <a:xfrm>
          <a:off x="7282346" y="1752255"/>
          <a:ext cx="292239" cy="158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195263</xdr:colOff>
      <xdr:row>10</xdr:row>
      <xdr:rowOff>179042</xdr:rowOff>
    </xdr:from>
    <xdr:to>
      <xdr:col>10</xdr:col>
      <xdr:colOff>198130</xdr:colOff>
      <xdr:row>18</xdr:row>
      <xdr:rowOff>184553</xdr:rowOff>
    </xdr:to>
    <xdr:cxnSp macro="">
      <xdr:nvCxnSpPr>
        <xdr:cNvPr id="83" name="Straight Arrow Connector 82"/>
        <xdr:cNvCxnSpPr>
          <a:stCxn id="78" idx="2"/>
        </xdr:cNvCxnSpPr>
      </xdr:nvCxnSpPr>
      <xdr:spPr>
        <a:xfrm>
          <a:off x="6291263" y="2112617"/>
          <a:ext cx="2867" cy="152951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536334</xdr:colOff>
      <xdr:row>11</xdr:row>
      <xdr:rowOff>21880</xdr:rowOff>
    </xdr:from>
    <xdr:to>
      <xdr:col>13</xdr:col>
      <xdr:colOff>542926</xdr:colOff>
      <xdr:row>18</xdr:row>
      <xdr:rowOff>184553</xdr:rowOff>
    </xdr:to>
    <xdr:cxnSp macro="">
      <xdr:nvCxnSpPr>
        <xdr:cNvPr id="84" name="Straight Arrow Connector 83"/>
        <xdr:cNvCxnSpPr>
          <a:stCxn id="79" idx="2"/>
          <a:endCxn id="80" idx="0"/>
        </xdr:cNvCxnSpPr>
      </xdr:nvCxnSpPr>
      <xdr:spPr>
        <a:xfrm flipH="1">
          <a:off x="8461134" y="2145955"/>
          <a:ext cx="6592" cy="149617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489572</xdr:colOff>
      <xdr:row>24</xdr:row>
      <xdr:rowOff>182965</xdr:rowOff>
    </xdr:from>
    <xdr:to>
      <xdr:col>10</xdr:col>
      <xdr:colOff>527672</xdr:colOff>
      <xdr:row>26</xdr:row>
      <xdr:rowOff>79778</xdr:rowOff>
    </xdr:to>
    <xdr:sp macro="" textlink="">
      <xdr:nvSpPr>
        <xdr:cNvPr id="85" name="TextBox 48"/>
        <xdr:cNvSpPr txBox="1">
          <a:spLocks noChangeArrowheads="1"/>
        </xdr:cNvSpPr>
      </xdr:nvSpPr>
      <xdr:spPr bwMode="auto">
        <a:xfrm>
          <a:off x="6005789" y="4779813"/>
          <a:ext cx="651013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10</xdr:col>
      <xdr:colOff>198128</xdr:colOff>
      <xdr:row>21</xdr:row>
      <xdr:rowOff>116290</xdr:rowOff>
    </xdr:from>
    <xdr:to>
      <xdr:col>10</xdr:col>
      <xdr:colOff>200509</xdr:colOff>
      <xdr:row>24</xdr:row>
      <xdr:rowOff>182965</xdr:rowOff>
    </xdr:to>
    <xdr:cxnSp macro="">
      <xdr:nvCxnSpPr>
        <xdr:cNvPr id="86" name="Straight Arrow Connector 85"/>
        <xdr:cNvCxnSpPr>
          <a:endCxn id="85" idx="0"/>
        </xdr:cNvCxnSpPr>
      </xdr:nvCxnSpPr>
      <xdr:spPr>
        <a:xfrm>
          <a:off x="6327258" y="4141638"/>
          <a:ext cx="2381" cy="6381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208446</xdr:colOff>
      <xdr:row>25</xdr:row>
      <xdr:rowOff>1990</xdr:rowOff>
    </xdr:from>
    <xdr:to>
      <xdr:col>14</xdr:col>
      <xdr:colOff>248134</xdr:colOff>
      <xdr:row>26</xdr:row>
      <xdr:rowOff>89303</xdr:rowOff>
    </xdr:to>
    <xdr:sp macro="" textlink="">
      <xdr:nvSpPr>
        <xdr:cNvPr id="87" name="TextBox 50"/>
        <xdr:cNvSpPr txBox="1">
          <a:spLocks noChangeArrowheads="1"/>
        </xdr:cNvSpPr>
      </xdr:nvSpPr>
      <xdr:spPr bwMode="auto">
        <a:xfrm>
          <a:off x="8133246" y="4793065"/>
          <a:ext cx="649288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13</xdr:col>
      <xdr:colOff>536403</xdr:colOff>
      <xdr:row>21</xdr:row>
      <xdr:rowOff>116290</xdr:rowOff>
    </xdr:from>
    <xdr:to>
      <xdr:col>13</xdr:col>
      <xdr:colOff>537991</xdr:colOff>
      <xdr:row>25</xdr:row>
      <xdr:rowOff>1990</xdr:rowOff>
    </xdr:to>
    <xdr:cxnSp macro="">
      <xdr:nvCxnSpPr>
        <xdr:cNvPr id="88" name="Straight Arrow Connector 87"/>
        <xdr:cNvCxnSpPr>
          <a:stCxn id="80" idx="2"/>
          <a:endCxn id="87" idx="0"/>
        </xdr:cNvCxnSpPr>
      </xdr:nvCxnSpPr>
      <xdr:spPr>
        <a:xfrm flipH="1">
          <a:off x="8461203" y="4145365"/>
          <a:ext cx="1588" cy="64770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505309</xdr:colOff>
      <xdr:row>7</xdr:row>
      <xdr:rowOff>102842</xdr:rowOff>
    </xdr:from>
    <xdr:to>
      <xdr:col>12</xdr:col>
      <xdr:colOff>186360</xdr:colOff>
      <xdr:row>8</xdr:row>
      <xdr:rowOff>188567</xdr:rowOff>
    </xdr:to>
    <xdr:sp macro="" textlink="">
      <xdr:nvSpPr>
        <xdr:cNvPr id="89" name="TextBox 55"/>
        <xdr:cNvSpPr txBox="1">
          <a:spLocks noChangeArrowheads="1"/>
        </xdr:cNvSpPr>
      </xdr:nvSpPr>
      <xdr:spPr bwMode="auto">
        <a:xfrm>
          <a:off x="7210909" y="1464917"/>
          <a:ext cx="290651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N</a:t>
          </a:r>
          <a:endParaRPr lang="en-GB" sz="1200"/>
        </a:p>
      </xdr:txBody>
    </xdr:sp>
    <xdr:clientData/>
  </xdr:twoCellAnchor>
  <xdr:twoCellAnchor>
    <xdr:from>
      <xdr:col>10</xdr:col>
      <xdr:colOff>162409</xdr:colOff>
      <xdr:row>12</xdr:row>
      <xdr:rowOff>13942</xdr:rowOff>
    </xdr:from>
    <xdr:to>
      <xdr:col>10</xdr:col>
      <xdr:colOff>453059</xdr:colOff>
      <xdr:row>13</xdr:row>
      <xdr:rowOff>99667</xdr:rowOff>
    </xdr:to>
    <xdr:sp macro="" textlink="">
      <xdr:nvSpPr>
        <xdr:cNvPr id="91" name="TextBox 57"/>
        <xdr:cNvSpPr txBox="1">
          <a:spLocks noChangeArrowheads="1"/>
        </xdr:cNvSpPr>
      </xdr:nvSpPr>
      <xdr:spPr bwMode="auto">
        <a:xfrm>
          <a:off x="6291539" y="2324790"/>
          <a:ext cx="290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13</xdr:col>
      <xdr:colOff>502272</xdr:colOff>
      <xdr:row>12</xdr:row>
      <xdr:rowOff>13942</xdr:rowOff>
    </xdr:from>
    <xdr:to>
      <xdr:col>14</xdr:col>
      <xdr:colOff>176696</xdr:colOff>
      <xdr:row>13</xdr:row>
      <xdr:rowOff>99667</xdr:rowOff>
    </xdr:to>
    <xdr:sp macro="" textlink="">
      <xdr:nvSpPr>
        <xdr:cNvPr id="92" name="TextBox 58"/>
        <xdr:cNvSpPr txBox="1">
          <a:spLocks noChangeArrowheads="1"/>
        </xdr:cNvSpPr>
      </xdr:nvSpPr>
      <xdr:spPr bwMode="auto">
        <a:xfrm>
          <a:off x="8427072" y="2328517"/>
          <a:ext cx="284024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9</xdr:col>
      <xdr:colOff>281609</xdr:colOff>
      <xdr:row>18</xdr:row>
      <xdr:rowOff>182218</xdr:rowOff>
    </xdr:from>
    <xdr:to>
      <xdr:col>11</xdr:col>
      <xdr:colOff>143496</xdr:colOff>
      <xdr:row>21</xdr:row>
      <xdr:rowOff>113955</xdr:rowOff>
    </xdr:to>
    <xdr:sp macro="" textlink="">
      <xdr:nvSpPr>
        <xdr:cNvPr id="93" name="Flowchart: Process 92">
          <a:hlinkClick xmlns:r="http://schemas.openxmlformats.org/officeDocument/2006/relationships" r:id="rId2"/>
        </xdr:cNvPr>
        <xdr:cNvSpPr/>
      </xdr:nvSpPr>
      <xdr:spPr>
        <a:xfrm>
          <a:off x="5797826" y="3636066"/>
          <a:ext cx="1087713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228600</xdr:colOff>
      <xdr:row>3</xdr:row>
      <xdr:rowOff>152400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57150"/>
          <a:ext cx="2847975" cy="6953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1121295</xdr:colOff>
      <xdr:row>3</xdr:row>
      <xdr:rowOff>166007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854845" cy="699407"/>
        </a:xfrm>
        <a:prstGeom prst="rect">
          <a:avLst/>
        </a:prstGeom>
        <a:noFill/>
      </xdr:spPr>
    </xdr:pic>
    <xdr:clientData/>
  </xdr:twoCellAnchor>
  <xdr:twoCellAnchor>
    <xdr:from>
      <xdr:col>5</xdr:col>
      <xdr:colOff>85725</xdr:colOff>
      <xdr:row>6</xdr:row>
      <xdr:rowOff>133350</xdr:rowOff>
    </xdr:from>
    <xdr:to>
      <xdr:col>7</xdr:col>
      <xdr:colOff>1476375</xdr:colOff>
      <xdr:row>18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7</xdr:row>
      <xdr:rowOff>0</xdr:rowOff>
    </xdr:from>
    <xdr:to>
      <xdr:col>10</xdr:col>
      <xdr:colOff>9525</xdr:colOff>
      <xdr:row>37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362075"/>
          <a:ext cx="5724525" cy="581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0</xdr:row>
      <xdr:rowOff>152400</xdr:rowOff>
    </xdr:from>
    <xdr:to>
      <xdr:col>5</xdr:col>
      <xdr:colOff>159026</xdr:colOff>
      <xdr:row>4</xdr:row>
      <xdr:rowOff>68272</xdr:rowOff>
    </xdr:to>
    <xdr:pic>
      <xdr:nvPicPr>
        <xdr:cNvPr id="3" name="Picture 2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" y="152400"/>
          <a:ext cx="2854601" cy="69692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1121295</xdr:colOff>
      <xdr:row>3</xdr:row>
      <xdr:rowOff>166007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854845" cy="699407"/>
        </a:xfrm>
        <a:prstGeom prst="rect">
          <a:avLst/>
        </a:prstGeom>
        <a:noFill/>
      </xdr:spPr>
    </xdr:pic>
    <xdr:clientData/>
  </xdr:twoCellAnchor>
  <xdr:twoCellAnchor>
    <xdr:from>
      <xdr:col>5</xdr:col>
      <xdr:colOff>85725</xdr:colOff>
      <xdr:row>6</xdr:row>
      <xdr:rowOff>133350</xdr:rowOff>
    </xdr:from>
    <xdr:to>
      <xdr:col>7</xdr:col>
      <xdr:colOff>1476375</xdr:colOff>
      <xdr:row>18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123825</xdr:rowOff>
    </xdr:from>
    <xdr:to>
      <xdr:col>1</xdr:col>
      <xdr:colOff>1533525</xdr:colOff>
      <xdr:row>4</xdr:row>
      <xdr:rowOff>38100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23825"/>
          <a:ext cx="284797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"/>
  <sheetViews>
    <sheetView workbookViewId="0">
      <selection activeCell="A37" sqref="A37"/>
    </sheetView>
  </sheetViews>
  <sheetFormatPr defaultRowHeight="15" x14ac:dyDescent="0.25"/>
  <cols>
    <col min="2" max="2" width="16.42578125" bestFit="1" customWidth="1"/>
  </cols>
  <sheetData>
    <row r="2" spans="2:15" ht="15.75" thickBot="1" x14ac:dyDescent="0.3">
      <c r="B2" s="106" t="s">
        <v>126</v>
      </c>
    </row>
    <row r="3" spans="2:15" ht="26.25" thickBot="1" x14ac:dyDescent="0.3">
      <c r="B3" s="107" t="s">
        <v>127</v>
      </c>
      <c r="C3" s="112" t="s">
        <v>128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x14ac:dyDescent="0.25">
      <c r="B4" s="108">
        <v>41877</v>
      </c>
      <c r="C4" s="114" t="s">
        <v>129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2:15" x14ac:dyDescent="0.25">
      <c r="B5" s="109">
        <v>41967</v>
      </c>
      <c r="C5" s="117" t="s">
        <v>130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</row>
    <row r="6" spans="2:15" x14ac:dyDescent="0.25">
      <c r="B6" s="11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2:15" ht="15.75" thickBot="1" x14ac:dyDescent="0.3">
      <c r="B7" s="11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3"/>
    </row>
  </sheetData>
  <sheetProtection password="AD9B" sheet="1" objects="1" scenarios="1"/>
  <mergeCells count="5">
    <mergeCell ref="C3:O3"/>
    <mergeCell ref="C4:O4"/>
    <mergeCell ref="C5:O5"/>
    <mergeCell ref="C6:O6"/>
    <mergeCell ref="C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T108"/>
  <sheetViews>
    <sheetView showGridLines="0" topLeftCell="A88" workbookViewId="0">
      <selection activeCell="C117" sqref="C117"/>
    </sheetView>
  </sheetViews>
  <sheetFormatPr defaultRowHeight="15" x14ac:dyDescent="0.25"/>
  <cols>
    <col min="1" max="1" width="41.7109375" customWidth="1"/>
    <col min="2" max="2" width="14.85546875" customWidth="1"/>
    <col min="3" max="3" width="14.42578125" customWidth="1"/>
    <col min="4" max="4" width="9" customWidth="1"/>
    <col min="5" max="5" width="14.5703125" customWidth="1"/>
    <col min="12" max="12" width="35.85546875" customWidth="1"/>
    <col min="13" max="13" width="16.28515625" customWidth="1"/>
  </cols>
  <sheetData>
    <row r="2" spans="1:19" x14ac:dyDescent="0.25">
      <c r="A2" s="6" t="s">
        <v>17</v>
      </c>
      <c r="B2" t="s">
        <v>29</v>
      </c>
      <c r="C2" t="s">
        <v>45</v>
      </c>
      <c r="E2" t="s">
        <v>18</v>
      </c>
      <c r="F2" t="s">
        <v>103</v>
      </c>
    </row>
    <row r="3" spans="1:19" x14ac:dyDescent="0.25">
      <c r="A3" s="6"/>
      <c r="B3" s="9" t="s">
        <v>47</v>
      </c>
    </row>
    <row r="4" spans="1:19" x14ac:dyDescent="0.25">
      <c r="A4" t="s">
        <v>21</v>
      </c>
      <c r="B4">
        <v>1.2</v>
      </c>
      <c r="E4" t="s">
        <v>43</v>
      </c>
      <c r="F4">
        <v>1</v>
      </c>
    </row>
    <row r="5" spans="1:19" x14ac:dyDescent="0.25">
      <c r="A5" t="s">
        <v>22</v>
      </c>
      <c r="B5">
        <v>0.27</v>
      </c>
      <c r="E5" t="s">
        <v>102</v>
      </c>
      <c r="F5">
        <v>11.69</v>
      </c>
    </row>
    <row r="6" spans="1:19" x14ac:dyDescent="0.25">
      <c r="A6" t="s">
        <v>23</v>
      </c>
      <c r="E6" t="s">
        <v>102</v>
      </c>
      <c r="F6">
        <v>11.69</v>
      </c>
    </row>
    <row r="7" spans="1:19" x14ac:dyDescent="0.25">
      <c r="A7" t="s">
        <v>24</v>
      </c>
      <c r="B7">
        <v>0.23</v>
      </c>
      <c r="E7" t="s">
        <v>101</v>
      </c>
      <c r="F7">
        <v>277.77777777777999</v>
      </c>
    </row>
    <row r="8" spans="1:19" x14ac:dyDescent="0.25">
      <c r="A8" t="s">
        <v>25</v>
      </c>
      <c r="B8" s="9">
        <v>1</v>
      </c>
      <c r="E8" t="s">
        <v>101</v>
      </c>
      <c r="F8">
        <v>277.77777777777999</v>
      </c>
    </row>
    <row r="9" spans="1:19" x14ac:dyDescent="0.25">
      <c r="A9" t="s">
        <v>26</v>
      </c>
      <c r="B9">
        <v>0.03</v>
      </c>
      <c r="E9" t="s">
        <v>101</v>
      </c>
      <c r="F9">
        <v>277.77777777777999</v>
      </c>
    </row>
    <row r="10" spans="1:19" x14ac:dyDescent="0.25">
      <c r="A10" t="s">
        <v>27</v>
      </c>
      <c r="B10">
        <v>0.35</v>
      </c>
      <c r="E10" t="s">
        <v>100</v>
      </c>
      <c r="F10">
        <v>1162.22222222</v>
      </c>
    </row>
    <row r="11" spans="1:19" x14ac:dyDescent="0.25">
      <c r="A11" t="s">
        <v>28</v>
      </c>
      <c r="B11">
        <v>0.35</v>
      </c>
      <c r="E11" t="s">
        <v>100</v>
      </c>
      <c r="F11">
        <v>1162.22222222</v>
      </c>
    </row>
    <row r="14" spans="1:19" x14ac:dyDescent="0.25">
      <c r="A14" s="6" t="s">
        <v>85</v>
      </c>
      <c r="L14" s="6" t="s">
        <v>86</v>
      </c>
    </row>
    <row r="15" spans="1:19" x14ac:dyDescent="0.25">
      <c r="A15" s="6"/>
      <c r="B15" s="13"/>
      <c r="C15" s="14">
        <v>1</v>
      </c>
      <c r="D15" s="14"/>
      <c r="E15" s="14">
        <v>2</v>
      </c>
      <c r="F15" s="14">
        <v>3</v>
      </c>
      <c r="G15" s="14">
        <v>4</v>
      </c>
      <c r="H15" s="14">
        <v>5</v>
      </c>
      <c r="I15" s="14">
        <v>6</v>
      </c>
      <c r="L15" s="6"/>
      <c r="M15" s="13"/>
      <c r="N15" s="14">
        <v>1</v>
      </c>
      <c r="O15" s="14">
        <v>2</v>
      </c>
      <c r="P15" s="14">
        <v>3</v>
      </c>
      <c r="Q15" s="14">
        <v>4</v>
      </c>
      <c r="R15" s="14">
        <v>5</v>
      </c>
      <c r="S15" s="14">
        <v>6</v>
      </c>
    </row>
    <row r="16" spans="1:19" x14ac:dyDescent="0.25">
      <c r="A16" t="s">
        <v>32</v>
      </c>
      <c r="B16" s="12" t="s">
        <v>51</v>
      </c>
      <c r="C16">
        <v>420</v>
      </c>
      <c r="E16">
        <v>400</v>
      </c>
      <c r="F16">
        <v>440</v>
      </c>
      <c r="G16">
        <v>390</v>
      </c>
      <c r="H16">
        <v>400</v>
      </c>
      <c r="I16">
        <v>420</v>
      </c>
      <c r="L16" t="s">
        <v>32</v>
      </c>
      <c r="M16" s="12" t="s">
        <v>51</v>
      </c>
      <c r="N16">
        <v>85</v>
      </c>
      <c r="O16">
        <v>80</v>
      </c>
      <c r="P16">
        <v>90</v>
      </c>
      <c r="Q16">
        <v>80</v>
      </c>
      <c r="R16">
        <v>80</v>
      </c>
      <c r="S16">
        <v>85</v>
      </c>
    </row>
    <row r="17" spans="1:20" x14ac:dyDescent="0.25">
      <c r="A17" t="s">
        <v>33</v>
      </c>
      <c r="B17" s="12" t="s">
        <v>52</v>
      </c>
      <c r="C17">
        <v>420</v>
      </c>
      <c r="E17">
        <v>400</v>
      </c>
      <c r="F17">
        <v>440</v>
      </c>
      <c r="G17">
        <v>390</v>
      </c>
      <c r="H17">
        <v>400</v>
      </c>
      <c r="I17">
        <v>420</v>
      </c>
      <c r="L17" t="s">
        <v>33</v>
      </c>
      <c r="M17" s="12" t="s">
        <v>52</v>
      </c>
      <c r="N17">
        <v>85</v>
      </c>
      <c r="O17">
        <v>80</v>
      </c>
      <c r="P17">
        <v>90</v>
      </c>
      <c r="Q17">
        <v>80</v>
      </c>
      <c r="R17">
        <v>80</v>
      </c>
      <c r="S17">
        <v>85</v>
      </c>
    </row>
    <row r="18" spans="1:20" x14ac:dyDescent="0.25">
      <c r="A18" t="s">
        <v>34</v>
      </c>
      <c r="B18" s="12" t="s">
        <v>53</v>
      </c>
      <c r="C18">
        <v>420</v>
      </c>
      <c r="E18">
        <v>400</v>
      </c>
      <c r="F18">
        <v>440</v>
      </c>
      <c r="G18">
        <v>390</v>
      </c>
      <c r="H18">
        <v>400</v>
      </c>
      <c r="I18">
        <v>420</v>
      </c>
      <c r="L18" t="s">
        <v>34</v>
      </c>
      <c r="M18" s="12" t="s">
        <v>53</v>
      </c>
      <c r="N18">
        <v>80</v>
      </c>
      <c r="O18">
        <v>75</v>
      </c>
      <c r="P18">
        <v>85</v>
      </c>
      <c r="Q18">
        <v>75</v>
      </c>
      <c r="R18">
        <v>75</v>
      </c>
      <c r="S18">
        <v>80</v>
      </c>
    </row>
    <row r="19" spans="1:20" x14ac:dyDescent="0.25">
      <c r="A19" t="s">
        <v>35</v>
      </c>
      <c r="B19" s="12" t="s">
        <v>54</v>
      </c>
      <c r="C19">
        <v>120</v>
      </c>
      <c r="E19">
        <v>115</v>
      </c>
      <c r="F19">
        <v>125</v>
      </c>
      <c r="G19">
        <v>110</v>
      </c>
      <c r="H19">
        <v>115</v>
      </c>
      <c r="I19">
        <v>120</v>
      </c>
      <c r="L19" t="s">
        <v>35</v>
      </c>
      <c r="M19" s="12" t="s">
        <v>54</v>
      </c>
      <c r="N19">
        <v>80</v>
      </c>
      <c r="O19">
        <v>75</v>
      </c>
      <c r="P19">
        <v>85</v>
      </c>
      <c r="Q19">
        <v>75</v>
      </c>
      <c r="R19">
        <v>75</v>
      </c>
      <c r="S19">
        <v>80</v>
      </c>
    </row>
    <row r="20" spans="1:20" x14ac:dyDescent="0.25">
      <c r="A20" t="s">
        <v>36</v>
      </c>
      <c r="B20" s="12" t="s">
        <v>55</v>
      </c>
      <c r="C20">
        <v>240</v>
      </c>
      <c r="E20">
        <v>245</v>
      </c>
      <c r="F20">
        <v>260</v>
      </c>
      <c r="G20">
        <v>240</v>
      </c>
      <c r="H20">
        <v>260</v>
      </c>
      <c r="I20">
        <v>255</v>
      </c>
      <c r="L20" t="s">
        <v>36</v>
      </c>
      <c r="M20" s="12" t="s">
        <v>55</v>
      </c>
      <c r="N20">
        <v>90</v>
      </c>
      <c r="O20">
        <v>85</v>
      </c>
      <c r="P20">
        <v>95</v>
      </c>
      <c r="Q20">
        <v>85</v>
      </c>
      <c r="R20">
        <v>85</v>
      </c>
      <c r="S20">
        <v>90</v>
      </c>
    </row>
    <row r="21" spans="1:20" x14ac:dyDescent="0.25">
      <c r="A21" t="s">
        <v>37</v>
      </c>
      <c r="B21" s="12" t="s">
        <v>56</v>
      </c>
      <c r="C21">
        <v>200</v>
      </c>
      <c r="E21">
        <v>190</v>
      </c>
      <c r="F21">
        <v>210</v>
      </c>
      <c r="G21">
        <v>185</v>
      </c>
      <c r="H21">
        <v>190</v>
      </c>
      <c r="I21">
        <v>200</v>
      </c>
      <c r="L21" t="s">
        <v>37</v>
      </c>
      <c r="M21" s="12" t="s">
        <v>56</v>
      </c>
      <c r="N21">
        <v>80</v>
      </c>
      <c r="O21">
        <v>75</v>
      </c>
      <c r="P21">
        <v>85</v>
      </c>
      <c r="Q21">
        <v>75</v>
      </c>
      <c r="R21">
        <v>75</v>
      </c>
      <c r="S21">
        <v>80</v>
      </c>
    </row>
    <row r="22" spans="1:20" x14ac:dyDescent="0.25">
      <c r="A22" t="s">
        <v>38</v>
      </c>
      <c r="B22" s="12" t="s">
        <v>57</v>
      </c>
      <c r="C22">
        <v>650</v>
      </c>
      <c r="E22">
        <v>600</v>
      </c>
      <c r="F22">
        <v>585</v>
      </c>
      <c r="G22">
        <v>600</v>
      </c>
      <c r="H22">
        <v>620</v>
      </c>
      <c r="I22">
        <v>630</v>
      </c>
      <c r="L22" t="s">
        <v>38</v>
      </c>
      <c r="M22" s="12" t="s">
        <v>57</v>
      </c>
      <c r="N22">
        <v>90</v>
      </c>
      <c r="O22">
        <v>85</v>
      </c>
      <c r="P22">
        <v>95</v>
      </c>
      <c r="Q22">
        <v>85</v>
      </c>
      <c r="R22">
        <v>85</v>
      </c>
      <c r="S22">
        <v>90</v>
      </c>
    </row>
    <row r="23" spans="1:20" x14ac:dyDescent="0.25">
      <c r="A23" t="s">
        <v>107</v>
      </c>
      <c r="B23" s="42" t="s">
        <v>108</v>
      </c>
      <c r="C23" s="9" t="s">
        <v>108</v>
      </c>
      <c r="E23" s="9" t="s">
        <v>108</v>
      </c>
      <c r="F23" s="9" t="s">
        <v>108</v>
      </c>
      <c r="G23" s="43" t="s">
        <v>108</v>
      </c>
      <c r="H23" s="43" t="s">
        <v>108</v>
      </c>
      <c r="I23" s="43" t="s">
        <v>108</v>
      </c>
      <c r="L23" t="s">
        <v>107</v>
      </c>
      <c r="M23" s="42" t="s">
        <v>108</v>
      </c>
      <c r="N23" s="9" t="s">
        <v>108</v>
      </c>
      <c r="P23" s="9" t="s">
        <v>108</v>
      </c>
      <c r="Q23" s="9" t="s">
        <v>108</v>
      </c>
      <c r="R23" s="43" t="s">
        <v>108</v>
      </c>
      <c r="S23" s="43" t="s">
        <v>108</v>
      </c>
      <c r="T23" s="43"/>
    </row>
    <row r="25" spans="1:20" x14ac:dyDescent="0.25">
      <c r="A25" t="s">
        <v>58</v>
      </c>
      <c r="L25" s="11"/>
      <c r="M25" s="31"/>
      <c r="N25" s="32"/>
      <c r="O25" s="11"/>
      <c r="P25" s="11"/>
      <c r="Q25" s="11"/>
    </row>
    <row r="26" spans="1:20" x14ac:dyDescent="0.25">
      <c r="B26">
        <v>1</v>
      </c>
      <c r="L26" s="26"/>
      <c r="M26" s="27"/>
      <c r="N26" s="27"/>
      <c r="O26" s="27"/>
      <c r="P26" s="27"/>
      <c r="Q26" s="27"/>
    </row>
    <row r="27" spans="1:20" x14ac:dyDescent="0.25">
      <c r="B27">
        <v>2</v>
      </c>
      <c r="L27" s="28"/>
      <c r="M27" s="33"/>
      <c r="N27" s="29"/>
      <c r="O27" s="29"/>
      <c r="P27" s="29"/>
      <c r="Q27" s="29"/>
    </row>
    <row r="28" spans="1:20" x14ac:dyDescent="0.25">
      <c r="B28">
        <v>3</v>
      </c>
      <c r="L28" s="28"/>
      <c r="M28" s="33"/>
      <c r="N28" s="29"/>
      <c r="O28" s="139"/>
      <c r="P28" s="139"/>
      <c r="Q28" s="139"/>
    </row>
    <row r="29" spans="1:20" x14ac:dyDescent="0.25">
      <c r="B29">
        <v>4</v>
      </c>
      <c r="L29" s="28"/>
      <c r="M29" s="33"/>
      <c r="N29" s="29"/>
      <c r="O29" s="139"/>
      <c r="P29" s="139"/>
      <c r="Q29" s="139"/>
    </row>
    <row r="30" spans="1:20" x14ac:dyDescent="0.25">
      <c r="B30">
        <v>5</v>
      </c>
      <c r="L30" s="30"/>
      <c r="M30" s="5"/>
      <c r="N30" s="5"/>
    </row>
    <row r="31" spans="1:20" x14ac:dyDescent="0.25">
      <c r="B31">
        <v>6</v>
      </c>
      <c r="L31" s="30"/>
    </row>
    <row r="32" spans="1:20" x14ac:dyDescent="0.25">
      <c r="A32" s="6" t="s">
        <v>67</v>
      </c>
      <c r="L32" s="30"/>
    </row>
    <row r="33" spans="1:14" ht="39" x14ac:dyDescent="0.25">
      <c r="B33" s="16" t="s">
        <v>65</v>
      </c>
      <c r="L33" s="30"/>
    </row>
    <row r="34" spans="1:14" ht="39" x14ac:dyDescent="0.25">
      <c r="B34" s="16" t="s">
        <v>66</v>
      </c>
      <c r="L34" s="30"/>
    </row>
    <row r="36" spans="1:14" ht="15.75" thickBot="1" x14ac:dyDescent="0.3">
      <c r="A36" t="s">
        <v>62</v>
      </c>
      <c r="F36" s="2" t="s">
        <v>99</v>
      </c>
    </row>
    <row r="37" spans="1:14" ht="15.75" thickBot="1" x14ac:dyDescent="0.3">
      <c r="A37" s="135" t="s">
        <v>63</v>
      </c>
      <c r="B37" s="137" t="s">
        <v>64</v>
      </c>
      <c r="C37" s="138"/>
      <c r="D37" s="16"/>
    </row>
    <row r="38" spans="1:14" ht="65.25" thickBot="1" x14ac:dyDescent="0.3">
      <c r="A38" s="136"/>
      <c r="B38" s="15" t="s">
        <v>65</v>
      </c>
      <c r="C38" s="15" t="s">
        <v>66</v>
      </c>
      <c r="D38" s="16"/>
      <c r="E38" s="41" t="s">
        <v>63</v>
      </c>
      <c r="F38" s="15" t="s">
        <v>65</v>
      </c>
      <c r="G38" s="15" t="s">
        <v>66</v>
      </c>
    </row>
    <row r="39" spans="1:14" ht="15.75" thickBot="1" x14ac:dyDescent="0.3">
      <c r="A39" s="20">
        <v>0</v>
      </c>
      <c r="B39" s="24">
        <v>2</v>
      </c>
      <c r="C39" s="34">
        <v>0</v>
      </c>
      <c r="D39" s="16"/>
      <c r="E39" s="37">
        <v>0</v>
      </c>
      <c r="F39" s="38">
        <v>0.5</v>
      </c>
      <c r="G39" s="38">
        <v>0</v>
      </c>
      <c r="J39">
        <f>0.25*A39</f>
        <v>0</v>
      </c>
      <c r="L39" s="22">
        <f>((J39-$J$39)*(20-0))/($J$59-$J$39)</f>
        <v>0</v>
      </c>
      <c r="N39" s="22">
        <f>0+((J39-$J$39)*(25-0))/($J$59-$J$39)</f>
        <v>0</v>
      </c>
    </row>
    <row r="40" spans="1:14" ht="15.75" thickBot="1" x14ac:dyDescent="0.3">
      <c r="A40" s="20">
        <v>5</v>
      </c>
      <c r="B40" s="25">
        <v>3</v>
      </c>
      <c r="C40" s="35">
        <v>2</v>
      </c>
      <c r="D40" s="16"/>
      <c r="E40" s="37">
        <v>5</v>
      </c>
      <c r="F40" s="38">
        <v>1</v>
      </c>
      <c r="G40" s="38">
        <v>0.5</v>
      </c>
      <c r="J40">
        <f t="shared" ref="J40:J58" si="0">0.25*A40</f>
        <v>1.25</v>
      </c>
      <c r="L40" s="22">
        <f t="shared" ref="L40:L49" si="1">((J40-$J$39)*(20-0))/($J$59-$J$39)</f>
        <v>1</v>
      </c>
      <c r="N40" s="22">
        <f t="shared" ref="N40:N59" si="2">0+((J40-$J$39)*(25-0))/($J$59-$J$39)</f>
        <v>1.25</v>
      </c>
    </row>
    <row r="41" spans="1:14" ht="15.75" thickBot="1" x14ac:dyDescent="0.3">
      <c r="A41" s="20">
        <v>10</v>
      </c>
      <c r="B41" s="25">
        <v>5</v>
      </c>
      <c r="C41" s="35">
        <v>3</v>
      </c>
      <c r="D41" s="16"/>
      <c r="E41" s="37">
        <v>10</v>
      </c>
      <c r="F41" s="38">
        <v>1.5</v>
      </c>
      <c r="G41" s="38">
        <v>1</v>
      </c>
      <c r="J41">
        <f t="shared" si="0"/>
        <v>2.5</v>
      </c>
      <c r="L41" s="22">
        <f t="shared" si="1"/>
        <v>2</v>
      </c>
      <c r="N41" s="22">
        <f t="shared" si="2"/>
        <v>2.5</v>
      </c>
    </row>
    <row r="42" spans="1:14" ht="15.75" thickBot="1" x14ac:dyDescent="0.3">
      <c r="A42" s="20">
        <v>15</v>
      </c>
      <c r="B42" s="25">
        <v>7</v>
      </c>
      <c r="C42" s="35">
        <v>4</v>
      </c>
      <c r="D42" s="16"/>
      <c r="E42" s="37">
        <v>15</v>
      </c>
      <c r="F42" s="38">
        <v>1.5</v>
      </c>
      <c r="G42" s="38">
        <v>1</v>
      </c>
      <c r="J42">
        <f t="shared" si="0"/>
        <v>3.75</v>
      </c>
      <c r="L42" s="22">
        <f t="shared" si="1"/>
        <v>3</v>
      </c>
      <c r="N42" s="22">
        <f t="shared" si="2"/>
        <v>3.75</v>
      </c>
    </row>
    <row r="43" spans="1:14" ht="15.75" thickBot="1" x14ac:dyDescent="0.3">
      <c r="A43" s="20">
        <v>20</v>
      </c>
      <c r="B43" s="25">
        <v>8</v>
      </c>
      <c r="C43" s="35">
        <v>5</v>
      </c>
      <c r="D43" s="16"/>
      <c r="E43" s="37">
        <v>20</v>
      </c>
      <c r="F43" s="38">
        <v>2</v>
      </c>
      <c r="G43" s="38">
        <v>2</v>
      </c>
      <c r="J43">
        <f t="shared" si="0"/>
        <v>5</v>
      </c>
      <c r="L43" s="22">
        <f t="shared" si="1"/>
        <v>4</v>
      </c>
      <c r="N43" s="22">
        <f t="shared" si="2"/>
        <v>5</v>
      </c>
    </row>
    <row r="44" spans="1:14" ht="15.75" thickBot="1" x14ac:dyDescent="0.3">
      <c r="A44" s="20">
        <v>25</v>
      </c>
      <c r="B44" s="25">
        <v>9</v>
      </c>
      <c r="C44" s="36">
        <v>6</v>
      </c>
      <c r="D44" s="39"/>
      <c r="E44" s="37">
        <v>25</v>
      </c>
      <c r="F44" s="38">
        <v>2</v>
      </c>
      <c r="G44" s="38">
        <v>2</v>
      </c>
      <c r="J44">
        <f t="shared" si="0"/>
        <v>6.25</v>
      </c>
      <c r="L44" s="22">
        <f t="shared" si="1"/>
        <v>5</v>
      </c>
      <c r="N44" s="22">
        <f t="shared" si="2"/>
        <v>6.25</v>
      </c>
    </row>
    <row r="45" spans="1:14" ht="15.75" thickBot="1" x14ac:dyDescent="0.3">
      <c r="A45" s="20">
        <v>30</v>
      </c>
      <c r="B45" s="25">
        <v>11</v>
      </c>
      <c r="C45" s="36">
        <v>8</v>
      </c>
      <c r="D45" s="39"/>
      <c r="E45" s="37">
        <v>30</v>
      </c>
      <c r="F45" s="38">
        <v>2</v>
      </c>
      <c r="G45" s="38">
        <v>2</v>
      </c>
      <c r="J45">
        <f t="shared" si="0"/>
        <v>7.5</v>
      </c>
      <c r="L45" s="22">
        <f t="shared" si="1"/>
        <v>6</v>
      </c>
      <c r="N45" s="22">
        <f t="shared" si="2"/>
        <v>7.5</v>
      </c>
    </row>
    <row r="46" spans="1:14" ht="15.75" thickBot="1" x14ac:dyDescent="0.3">
      <c r="A46" s="20">
        <v>35</v>
      </c>
      <c r="B46" s="25">
        <v>12</v>
      </c>
      <c r="C46" s="36">
        <v>9</v>
      </c>
      <c r="D46" s="39"/>
      <c r="E46" s="37">
        <v>35</v>
      </c>
      <c r="F46" s="38">
        <v>2</v>
      </c>
      <c r="G46" s="38">
        <v>2</v>
      </c>
      <c r="J46">
        <f t="shared" si="0"/>
        <v>8.75</v>
      </c>
      <c r="L46" s="22">
        <f t="shared" si="1"/>
        <v>7</v>
      </c>
      <c r="N46" s="22">
        <f t="shared" si="2"/>
        <v>8.75</v>
      </c>
    </row>
    <row r="47" spans="1:14" ht="15.75" thickBot="1" x14ac:dyDescent="0.3">
      <c r="A47" s="20">
        <v>40</v>
      </c>
      <c r="B47" s="25">
        <v>13</v>
      </c>
      <c r="C47" s="36">
        <v>10</v>
      </c>
      <c r="D47" s="39"/>
      <c r="E47" s="37">
        <v>40</v>
      </c>
      <c r="F47" s="38">
        <v>2</v>
      </c>
      <c r="G47" s="38">
        <v>2</v>
      </c>
      <c r="J47">
        <f t="shared" si="0"/>
        <v>10</v>
      </c>
      <c r="L47" s="22">
        <f t="shared" si="1"/>
        <v>8</v>
      </c>
      <c r="N47" s="22">
        <f t="shared" si="2"/>
        <v>10</v>
      </c>
    </row>
    <row r="48" spans="1:14" ht="15.75" thickBot="1" x14ac:dyDescent="0.3">
      <c r="A48" s="20">
        <v>45</v>
      </c>
      <c r="B48" s="25">
        <v>14</v>
      </c>
      <c r="C48" s="36">
        <v>11</v>
      </c>
      <c r="D48" s="39"/>
      <c r="E48" s="37">
        <v>45</v>
      </c>
      <c r="F48" s="38">
        <v>2</v>
      </c>
      <c r="G48" s="38">
        <v>2</v>
      </c>
      <c r="J48">
        <f t="shared" si="0"/>
        <v>11.25</v>
      </c>
      <c r="L48" s="22">
        <f t="shared" si="1"/>
        <v>9</v>
      </c>
      <c r="N48" s="22">
        <f t="shared" si="2"/>
        <v>11.25</v>
      </c>
    </row>
    <row r="49" spans="1:14" ht="15.75" thickBot="1" x14ac:dyDescent="0.3">
      <c r="A49" s="20">
        <v>50</v>
      </c>
      <c r="B49" s="25">
        <v>15</v>
      </c>
      <c r="C49" s="36">
        <v>13</v>
      </c>
      <c r="D49" s="39"/>
      <c r="E49" s="37">
        <v>50</v>
      </c>
      <c r="F49" s="38">
        <v>2</v>
      </c>
      <c r="G49" s="38">
        <v>2</v>
      </c>
      <c r="J49">
        <f t="shared" si="0"/>
        <v>12.5</v>
      </c>
      <c r="L49" s="22">
        <f t="shared" si="1"/>
        <v>10</v>
      </c>
      <c r="N49" s="22">
        <f t="shared" si="2"/>
        <v>12.5</v>
      </c>
    </row>
    <row r="50" spans="1:14" ht="15.75" thickBot="1" x14ac:dyDescent="0.3">
      <c r="A50" s="20">
        <v>55</v>
      </c>
      <c r="B50" s="25">
        <v>16</v>
      </c>
      <c r="C50" s="36">
        <v>14</v>
      </c>
      <c r="D50" s="39"/>
      <c r="E50" s="37">
        <v>55</v>
      </c>
      <c r="F50" s="38">
        <v>2</v>
      </c>
      <c r="G50" s="38">
        <v>2</v>
      </c>
      <c r="J50">
        <f t="shared" si="0"/>
        <v>13.75</v>
      </c>
      <c r="L50" s="22">
        <f t="shared" ref="L50:L58" si="3">((J50-$J$39)*(25-0))/($J$59-$J$39)</f>
        <v>13.75</v>
      </c>
      <c r="N50" s="22">
        <f t="shared" si="2"/>
        <v>13.75</v>
      </c>
    </row>
    <row r="51" spans="1:14" ht="15.75" thickBot="1" x14ac:dyDescent="0.3">
      <c r="A51" s="20">
        <v>60</v>
      </c>
      <c r="B51" s="25">
        <v>17</v>
      </c>
      <c r="C51" s="36">
        <v>15</v>
      </c>
      <c r="D51" s="39"/>
      <c r="E51" s="37">
        <v>60</v>
      </c>
      <c r="F51" s="38">
        <v>2</v>
      </c>
      <c r="G51" s="38">
        <v>2</v>
      </c>
      <c r="J51">
        <f t="shared" si="0"/>
        <v>15</v>
      </c>
      <c r="L51" s="22">
        <f t="shared" si="3"/>
        <v>15</v>
      </c>
      <c r="N51" s="22">
        <f t="shared" si="2"/>
        <v>15</v>
      </c>
    </row>
    <row r="52" spans="1:14" ht="15.75" thickBot="1" x14ac:dyDescent="0.3">
      <c r="A52" s="20">
        <v>65</v>
      </c>
      <c r="B52" s="25">
        <v>18</v>
      </c>
      <c r="C52" s="36">
        <v>16</v>
      </c>
      <c r="D52" s="39"/>
      <c r="E52" s="37">
        <v>65</v>
      </c>
      <c r="F52" s="38">
        <v>2</v>
      </c>
      <c r="G52" s="38">
        <v>2</v>
      </c>
      <c r="J52">
        <f t="shared" si="0"/>
        <v>16.25</v>
      </c>
      <c r="L52" s="22">
        <f t="shared" si="3"/>
        <v>16.25</v>
      </c>
      <c r="N52" s="22">
        <f t="shared" si="2"/>
        <v>16.25</v>
      </c>
    </row>
    <row r="53" spans="1:14" ht="15.75" thickBot="1" x14ac:dyDescent="0.3">
      <c r="A53" s="20">
        <v>70</v>
      </c>
      <c r="B53" s="25">
        <v>19</v>
      </c>
      <c r="C53" s="36">
        <v>18</v>
      </c>
      <c r="D53" s="39"/>
      <c r="E53" s="37">
        <v>70</v>
      </c>
      <c r="F53" s="38">
        <v>2</v>
      </c>
      <c r="G53" s="38">
        <v>2</v>
      </c>
      <c r="J53">
        <f t="shared" si="0"/>
        <v>17.5</v>
      </c>
      <c r="L53" s="22">
        <f t="shared" si="3"/>
        <v>17.5</v>
      </c>
      <c r="N53" s="22">
        <f t="shared" si="2"/>
        <v>17.5</v>
      </c>
    </row>
    <row r="54" spans="1:14" ht="15.75" thickBot="1" x14ac:dyDescent="0.3">
      <c r="A54" s="20">
        <v>75</v>
      </c>
      <c r="B54" s="25">
        <v>20</v>
      </c>
      <c r="C54" s="36">
        <v>19</v>
      </c>
      <c r="D54" s="39"/>
      <c r="E54" s="37">
        <v>75</v>
      </c>
      <c r="F54" s="38">
        <v>2</v>
      </c>
      <c r="G54" s="38">
        <v>2</v>
      </c>
      <c r="J54">
        <f t="shared" si="0"/>
        <v>18.75</v>
      </c>
      <c r="L54" s="22">
        <f t="shared" si="3"/>
        <v>18.75</v>
      </c>
      <c r="N54" s="22">
        <f t="shared" si="2"/>
        <v>18.75</v>
      </c>
    </row>
    <row r="55" spans="1:14" ht="15.75" thickBot="1" x14ac:dyDescent="0.3">
      <c r="A55" s="20">
        <v>80</v>
      </c>
      <c r="B55" s="25">
        <v>21</v>
      </c>
      <c r="C55" s="36">
        <v>20</v>
      </c>
      <c r="D55" s="39"/>
      <c r="E55" s="37">
        <v>80</v>
      </c>
      <c r="F55" s="38">
        <v>2</v>
      </c>
      <c r="G55" s="38">
        <v>2</v>
      </c>
      <c r="J55">
        <f t="shared" si="0"/>
        <v>20</v>
      </c>
      <c r="L55" s="22">
        <f t="shared" si="3"/>
        <v>20</v>
      </c>
      <c r="N55" s="22">
        <f t="shared" si="2"/>
        <v>20</v>
      </c>
    </row>
    <row r="56" spans="1:14" ht="15.75" thickBot="1" x14ac:dyDescent="0.3">
      <c r="A56" s="20">
        <v>85</v>
      </c>
      <c r="B56" s="25">
        <v>22</v>
      </c>
      <c r="C56" s="36">
        <v>21</v>
      </c>
      <c r="D56" s="39"/>
      <c r="E56" s="37">
        <v>85</v>
      </c>
      <c r="F56" s="38">
        <v>2</v>
      </c>
      <c r="G56" s="38">
        <v>2</v>
      </c>
      <c r="J56">
        <f t="shared" si="0"/>
        <v>21.25</v>
      </c>
      <c r="L56" s="22">
        <f t="shared" si="3"/>
        <v>21.25</v>
      </c>
      <c r="N56" s="22">
        <f t="shared" si="2"/>
        <v>21.25</v>
      </c>
    </row>
    <row r="57" spans="1:14" ht="15.75" thickBot="1" x14ac:dyDescent="0.3">
      <c r="A57" s="20">
        <v>90</v>
      </c>
      <c r="B57" s="25">
        <v>23</v>
      </c>
      <c r="C57" s="36">
        <v>23</v>
      </c>
      <c r="D57" s="39"/>
      <c r="E57" s="37">
        <v>90</v>
      </c>
      <c r="F57" s="38">
        <v>2</v>
      </c>
      <c r="G57" s="38">
        <v>2</v>
      </c>
      <c r="J57">
        <f t="shared" si="0"/>
        <v>22.5</v>
      </c>
      <c r="L57" s="22">
        <f t="shared" si="3"/>
        <v>22.5</v>
      </c>
      <c r="N57" s="22">
        <f t="shared" si="2"/>
        <v>22.5</v>
      </c>
    </row>
    <row r="58" spans="1:14" ht="15.75" thickBot="1" x14ac:dyDescent="0.3">
      <c r="A58" s="20">
        <v>95</v>
      </c>
      <c r="B58" s="25">
        <v>24</v>
      </c>
      <c r="C58" s="36">
        <v>24</v>
      </c>
      <c r="D58" s="39"/>
      <c r="E58" s="37">
        <v>95</v>
      </c>
      <c r="F58" s="38">
        <v>2</v>
      </c>
      <c r="G58" s="38">
        <v>2</v>
      </c>
      <c r="J58">
        <f t="shared" si="0"/>
        <v>23.75</v>
      </c>
      <c r="L58" s="22">
        <f t="shared" si="3"/>
        <v>23.75</v>
      </c>
      <c r="N58" s="22">
        <f t="shared" si="2"/>
        <v>23.75</v>
      </c>
    </row>
    <row r="59" spans="1:14" ht="15.75" thickBot="1" x14ac:dyDescent="0.3">
      <c r="A59" s="20">
        <v>100</v>
      </c>
      <c r="B59" s="25">
        <v>25</v>
      </c>
      <c r="C59" s="36">
        <v>25</v>
      </c>
      <c r="D59" s="39"/>
      <c r="E59" s="37">
        <v>100</v>
      </c>
      <c r="F59" s="38">
        <v>2</v>
      </c>
      <c r="G59" s="38">
        <v>2</v>
      </c>
      <c r="J59">
        <f>0.25*A59</f>
        <v>25</v>
      </c>
      <c r="L59" s="22">
        <f>((J59-$J$39)*(25-0))/($J$59-$J$39)</f>
        <v>25</v>
      </c>
      <c r="N59" s="22">
        <f t="shared" si="2"/>
        <v>25</v>
      </c>
    </row>
    <row r="63" spans="1:14" ht="15.75" x14ac:dyDescent="0.25">
      <c r="A63" s="17" t="s">
        <v>68</v>
      </c>
      <c r="B63" s="18"/>
      <c r="C63" s="18"/>
      <c r="D63" s="18"/>
      <c r="E63" s="18"/>
      <c r="F63" s="18"/>
      <c r="G63" s="18"/>
      <c r="H63" s="18"/>
      <c r="I63" s="19"/>
    </row>
    <row r="64" spans="1:14" ht="15.75" thickBot="1" x14ac:dyDescent="0.3"/>
    <row r="65" spans="1:14" ht="15.75" thickBot="1" x14ac:dyDescent="0.3">
      <c r="A65" s="135" t="s">
        <v>69</v>
      </c>
      <c r="B65" s="137" t="s">
        <v>64</v>
      </c>
      <c r="C65" s="138"/>
      <c r="D65" s="16"/>
    </row>
    <row r="66" spans="1:14" ht="15.75" thickBot="1" x14ac:dyDescent="0.3">
      <c r="A66" s="136"/>
      <c r="B66" s="15" t="s">
        <v>70</v>
      </c>
      <c r="C66" s="15" t="s">
        <v>71</v>
      </c>
      <c r="D66" s="16"/>
    </row>
    <row r="67" spans="1:14" ht="15.75" thickBot="1" x14ac:dyDescent="0.3">
      <c r="A67" s="20">
        <v>0</v>
      </c>
      <c r="B67" s="23">
        <v>0</v>
      </c>
      <c r="C67" s="23">
        <v>0</v>
      </c>
      <c r="D67" s="40"/>
      <c r="J67">
        <f>0.25*A67</f>
        <v>0</v>
      </c>
      <c r="L67" s="22">
        <f>0+((J67-$J$67)*(22-0))/($J$87-$J$67)</f>
        <v>0</v>
      </c>
      <c r="N67" s="22">
        <f>0+((J67-$J$67)*(20-0))/($J$87-$J$67)</f>
        <v>0</v>
      </c>
    </row>
    <row r="68" spans="1:14" ht="15.75" thickBot="1" x14ac:dyDescent="0.3">
      <c r="A68" s="20">
        <v>5</v>
      </c>
      <c r="B68" s="23">
        <v>1.1000000000000001</v>
      </c>
      <c r="C68" s="23">
        <v>1</v>
      </c>
      <c r="D68" s="40"/>
      <c r="J68">
        <f t="shared" ref="J68:J86" si="4">0.25*A68</f>
        <v>1.25</v>
      </c>
      <c r="L68" s="22">
        <f t="shared" ref="L68:L87" si="5">0+((J68-$J$67)*(22-0))/($J$87-$J$67)</f>
        <v>1.1000000000000001</v>
      </c>
      <c r="N68" s="22">
        <f t="shared" ref="N68:N76" si="6">0+((J68-$J$67)*(20-0))/($J$87-$J$67)</f>
        <v>1</v>
      </c>
    </row>
    <row r="69" spans="1:14" ht="15.75" thickBot="1" x14ac:dyDescent="0.3">
      <c r="A69" s="20">
        <v>10</v>
      </c>
      <c r="B69" s="23">
        <v>2.2000000000000002</v>
      </c>
      <c r="C69" s="23">
        <v>2</v>
      </c>
      <c r="D69" s="40"/>
      <c r="J69">
        <f t="shared" si="4"/>
        <v>2.5</v>
      </c>
      <c r="L69" s="22">
        <f t="shared" si="5"/>
        <v>2.2000000000000002</v>
      </c>
      <c r="N69" s="22">
        <f t="shared" si="6"/>
        <v>2</v>
      </c>
    </row>
    <row r="70" spans="1:14" ht="15.75" thickBot="1" x14ac:dyDescent="0.3">
      <c r="A70" s="20">
        <v>15</v>
      </c>
      <c r="B70" s="23">
        <v>3.3</v>
      </c>
      <c r="C70" s="23">
        <v>3</v>
      </c>
      <c r="D70" s="40"/>
      <c r="J70">
        <f t="shared" si="4"/>
        <v>3.75</v>
      </c>
      <c r="L70" s="22">
        <f t="shared" si="5"/>
        <v>3.3</v>
      </c>
      <c r="N70" s="22">
        <f t="shared" si="6"/>
        <v>3</v>
      </c>
    </row>
    <row r="71" spans="1:14" ht="15.75" thickBot="1" x14ac:dyDescent="0.3">
      <c r="A71" s="20">
        <v>20</v>
      </c>
      <c r="B71" s="23">
        <v>4.4000000000000004</v>
      </c>
      <c r="C71" s="23">
        <v>4</v>
      </c>
      <c r="D71" s="40"/>
      <c r="J71">
        <f t="shared" si="4"/>
        <v>5</v>
      </c>
      <c r="L71" s="22">
        <f t="shared" si="5"/>
        <v>4.4000000000000004</v>
      </c>
      <c r="N71" s="22">
        <f t="shared" si="6"/>
        <v>4</v>
      </c>
    </row>
    <row r="72" spans="1:14" ht="15.75" thickBot="1" x14ac:dyDescent="0.3">
      <c r="A72" s="20">
        <v>25</v>
      </c>
      <c r="B72" s="23">
        <v>5.5</v>
      </c>
      <c r="C72" s="23">
        <v>5</v>
      </c>
      <c r="D72" s="40"/>
      <c r="J72">
        <f t="shared" si="4"/>
        <v>6.25</v>
      </c>
      <c r="L72" s="22">
        <f t="shared" si="5"/>
        <v>5.5</v>
      </c>
      <c r="N72" s="22">
        <f t="shared" si="6"/>
        <v>5</v>
      </c>
    </row>
    <row r="73" spans="1:14" ht="15.75" thickBot="1" x14ac:dyDescent="0.3">
      <c r="A73" s="20">
        <v>30</v>
      </c>
      <c r="B73" s="23">
        <v>6.6</v>
      </c>
      <c r="C73" s="23">
        <v>6</v>
      </c>
      <c r="D73" s="40"/>
      <c r="J73">
        <f t="shared" si="4"/>
        <v>7.5</v>
      </c>
      <c r="L73" s="22">
        <f t="shared" si="5"/>
        <v>6.6</v>
      </c>
      <c r="N73" s="22">
        <f t="shared" si="6"/>
        <v>6</v>
      </c>
    </row>
    <row r="74" spans="1:14" ht="15.75" thickBot="1" x14ac:dyDescent="0.3">
      <c r="A74" s="20">
        <v>35</v>
      </c>
      <c r="B74" s="23">
        <v>7.7</v>
      </c>
      <c r="C74" s="23">
        <v>7</v>
      </c>
      <c r="D74" s="40"/>
      <c r="J74">
        <f t="shared" si="4"/>
        <v>8.75</v>
      </c>
      <c r="L74" s="22">
        <f t="shared" si="5"/>
        <v>7.7</v>
      </c>
      <c r="N74" s="22">
        <f t="shared" si="6"/>
        <v>7</v>
      </c>
    </row>
    <row r="75" spans="1:14" ht="15.75" thickBot="1" x14ac:dyDescent="0.3">
      <c r="A75" s="20">
        <v>40</v>
      </c>
      <c r="B75" s="23">
        <v>8.8000000000000007</v>
      </c>
      <c r="C75" s="23">
        <v>8</v>
      </c>
      <c r="D75" s="40"/>
      <c r="J75">
        <f t="shared" si="4"/>
        <v>10</v>
      </c>
      <c r="L75" s="22">
        <f t="shared" si="5"/>
        <v>8.8000000000000007</v>
      </c>
      <c r="N75" s="22">
        <f t="shared" si="6"/>
        <v>8</v>
      </c>
    </row>
    <row r="76" spans="1:14" ht="15.75" thickBot="1" x14ac:dyDescent="0.3">
      <c r="A76" s="20">
        <v>45</v>
      </c>
      <c r="B76" s="23">
        <v>9.9</v>
      </c>
      <c r="C76" s="23">
        <v>9</v>
      </c>
      <c r="D76" s="40"/>
      <c r="J76">
        <f t="shared" si="4"/>
        <v>11.25</v>
      </c>
      <c r="L76" s="22">
        <f t="shared" si="5"/>
        <v>9.9</v>
      </c>
      <c r="N76" s="22">
        <f t="shared" si="6"/>
        <v>9</v>
      </c>
    </row>
    <row r="77" spans="1:14" ht="15.75" thickBot="1" x14ac:dyDescent="0.3">
      <c r="A77" s="20">
        <v>50</v>
      </c>
      <c r="B77" s="23">
        <v>11</v>
      </c>
      <c r="C77" s="23">
        <v>10</v>
      </c>
      <c r="D77" s="40"/>
      <c r="J77">
        <f t="shared" si="4"/>
        <v>12.5</v>
      </c>
      <c r="L77" s="22">
        <f t="shared" si="5"/>
        <v>11</v>
      </c>
      <c r="N77" s="22">
        <f>0+((J77-$J$67)*(20-0))/($J$87-$J$67)</f>
        <v>10</v>
      </c>
    </row>
    <row r="78" spans="1:14" ht="15.75" thickBot="1" x14ac:dyDescent="0.3">
      <c r="A78" s="20">
        <v>55</v>
      </c>
      <c r="B78" s="23">
        <v>12.1</v>
      </c>
      <c r="C78" s="23">
        <v>11</v>
      </c>
      <c r="D78" s="40"/>
      <c r="J78">
        <f t="shared" si="4"/>
        <v>13.75</v>
      </c>
      <c r="L78" s="22">
        <f t="shared" si="5"/>
        <v>12.1</v>
      </c>
      <c r="N78" s="22">
        <f t="shared" ref="N78:N87" si="7">0+((J78-$J$67)*(20-0))/($J$87-$J$67)</f>
        <v>11</v>
      </c>
    </row>
    <row r="79" spans="1:14" ht="15.75" thickBot="1" x14ac:dyDescent="0.3">
      <c r="A79" s="20">
        <v>60</v>
      </c>
      <c r="B79" s="23">
        <v>13.2</v>
      </c>
      <c r="C79" s="23">
        <v>12</v>
      </c>
      <c r="D79" s="40"/>
      <c r="J79">
        <f t="shared" si="4"/>
        <v>15</v>
      </c>
      <c r="L79" s="22">
        <f t="shared" si="5"/>
        <v>13.2</v>
      </c>
      <c r="N79" s="22">
        <f t="shared" si="7"/>
        <v>12</v>
      </c>
    </row>
    <row r="80" spans="1:14" ht="15.75" thickBot="1" x14ac:dyDescent="0.3">
      <c r="A80" s="20">
        <v>65</v>
      </c>
      <c r="B80" s="23">
        <v>14.3</v>
      </c>
      <c r="C80" s="23">
        <v>13</v>
      </c>
      <c r="D80" s="40"/>
      <c r="J80">
        <f t="shared" si="4"/>
        <v>16.25</v>
      </c>
      <c r="L80" s="22">
        <f t="shared" si="5"/>
        <v>14.3</v>
      </c>
      <c r="N80" s="22">
        <f t="shared" si="7"/>
        <v>13</v>
      </c>
    </row>
    <row r="81" spans="1:14" ht="15.75" thickBot="1" x14ac:dyDescent="0.3">
      <c r="A81" s="20">
        <v>70</v>
      </c>
      <c r="B81" s="23">
        <v>15.4</v>
      </c>
      <c r="C81" s="23">
        <v>14</v>
      </c>
      <c r="D81" s="40"/>
      <c r="J81">
        <f t="shared" si="4"/>
        <v>17.5</v>
      </c>
      <c r="L81" s="22">
        <f t="shared" si="5"/>
        <v>15.4</v>
      </c>
      <c r="N81" s="22">
        <f t="shared" si="7"/>
        <v>14</v>
      </c>
    </row>
    <row r="82" spans="1:14" ht="15.75" thickBot="1" x14ac:dyDescent="0.3">
      <c r="A82" s="20">
        <v>75</v>
      </c>
      <c r="B82" s="23">
        <v>16.5</v>
      </c>
      <c r="C82" s="23">
        <v>15</v>
      </c>
      <c r="D82" s="40"/>
      <c r="J82">
        <f t="shared" si="4"/>
        <v>18.75</v>
      </c>
      <c r="L82" s="22">
        <f t="shared" si="5"/>
        <v>16.5</v>
      </c>
      <c r="N82" s="22">
        <f t="shared" si="7"/>
        <v>15</v>
      </c>
    </row>
    <row r="83" spans="1:14" ht="15.75" thickBot="1" x14ac:dyDescent="0.3">
      <c r="A83" s="20">
        <v>80</v>
      </c>
      <c r="B83" s="23">
        <v>17.600000000000001</v>
      </c>
      <c r="C83" s="23">
        <v>16</v>
      </c>
      <c r="D83" s="40"/>
      <c r="J83">
        <f t="shared" si="4"/>
        <v>20</v>
      </c>
      <c r="L83" s="22">
        <f t="shared" si="5"/>
        <v>17.600000000000001</v>
      </c>
      <c r="N83" s="22">
        <f t="shared" si="7"/>
        <v>16</v>
      </c>
    </row>
    <row r="84" spans="1:14" ht="15.75" thickBot="1" x14ac:dyDescent="0.3">
      <c r="A84" s="20">
        <v>85</v>
      </c>
      <c r="B84" s="23">
        <v>18.7</v>
      </c>
      <c r="C84" s="23">
        <v>17</v>
      </c>
      <c r="D84" s="40"/>
      <c r="J84">
        <f t="shared" si="4"/>
        <v>21.25</v>
      </c>
      <c r="L84" s="22">
        <f t="shared" si="5"/>
        <v>18.7</v>
      </c>
      <c r="N84" s="22">
        <f t="shared" si="7"/>
        <v>17</v>
      </c>
    </row>
    <row r="85" spans="1:14" ht="15.75" thickBot="1" x14ac:dyDescent="0.3">
      <c r="A85" s="20">
        <v>90</v>
      </c>
      <c r="B85" s="23">
        <v>19.8</v>
      </c>
      <c r="C85" s="23">
        <v>18</v>
      </c>
      <c r="D85" s="40"/>
      <c r="J85">
        <f t="shared" si="4"/>
        <v>22.5</v>
      </c>
      <c r="L85" s="22">
        <f t="shared" si="5"/>
        <v>19.8</v>
      </c>
      <c r="N85" s="22">
        <f t="shared" si="7"/>
        <v>18</v>
      </c>
    </row>
    <row r="86" spans="1:14" ht="15.75" thickBot="1" x14ac:dyDescent="0.3">
      <c r="A86" s="20">
        <v>95</v>
      </c>
      <c r="B86" s="23">
        <v>20.9</v>
      </c>
      <c r="C86" s="23">
        <v>19</v>
      </c>
      <c r="D86" s="40"/>
      <c r="J86">
        <f t="shared" si="4"/>
        <v>23.75</v>
      </c>
      <c r="L86" s="22">
        <f t="shared" si="5"/>
        <v>20.9</v>
      </c>
      <c r="N86" s="22">
        <f t="shared" si="7"/>
        <v>19</v>
      </c>
    </row>
    <row r="87" spans="1:14" ht="15.75" thickBot="1" x14ac:dyDescent="0.3">
      <c r="A87" s="20">
        <v>100</v>
      </c>
      <c r="B87" s="23">
        <v>22</v>
      </c>
      <c r="C87" s="23">
        <v>20</v>
      </c>
      <c r="D87" s="40"/>
      <c r="J87">
        <f>0.25*A87</f>
        <v>25</v>
      </c>
      <c r="L87" s="22">
        <f t="shared" si="5"/>
        <v>22</v>
      </c>
      <c r="N87" s="22">
        <f t="shared" si="7"/>
        <v>20</v>
      </c>
    </row>
    <row r="88" spans="1:14" x14ac:dyDescent="0.25">
      <c r="A88" s="21"/>
      <c r="B88" s="16"/>
      <c r="C88" s="16"/>
      <c r="D88" s="16"/>
    </row>
    <row r="89" spans="1:14" x14ac:dyDescent="0.25">
      <c r="A89" t="s">
        <v>75</v>
      </c>
    </row>
    <row r="90" spans="1:14" x14ac:dyDescent="0.25">
      <c r="C90" t="s">
        <v>76</v>
      </c>
    </row>
    <row r="92" spans="1:14" x14ac:dyDescent="0.25">
      <c r="B92">
        <v>1</v>
      </c>
      <c r="C92">
        <v>0</v>
      </c>
      <c r="H92">
        <f t="shared" ref="H92:H101" si="8">0.25*B92</f>
        <v>0.25</v>
      </c>
      <c r="J92" s="22">
        <f>1+((H92-$H$92)*(25-1))/($H$101-$H$92)</f>
        <v>1</v>
      </c>
      <c r="L92" s="22"/>
    </row>
    <row r="93" spans="1:14" x14ac:dyDescent="0.25">
      <c r="B93">
        <v>2</v>
      </c>
      <c r="C93">
        <v>0</v>
      </c>
      <c r="H93">
        <f t="shared" si="8"/>
        <v>0.5</v>
      </c>
      <c r="J93" s="22">
        <f t="shared" ref="J93:J101" si="9">1+((H93-$H$92)*(25-1))/($H$101-$H$92)</f>
        <v>3.6666666666666665</v>
      </c>
      <c r="L93" s="22"/>
    </row>
    <row r="94" spans="1:14" x14ac:dyDescent="0.25">
      <c r="B94">
        <v>3</v>
      </c>
      <c r="C94">
        <v>0</v>
      </c>
      <c r="H94">
        <f t="shared" si="8"/>
        <v>0.75</v>
      </c>
      <c r="J94" s="22">
        <f t="shared" si="9"/>
        <v>6.333333333333333</v>
      </c>
      <c r="L94" s="22"/>
    </row>
    <row r="95" spans="1:14" x14ac:dyDescent="0.25">
      <c r="B95">
        <v>4</v>
      </c>
      <c r="C95">
        <v>0</v>
      </c>
      <c r="H95">
        <f t="shared" si="8"/>
        <v>1</v>
      </c>
      <c r="J95" s="22">
        <f t="shared" si="9"/>
        <v>9</v>
      </c>
      <c r="L95" s="22"/>
    </row>
    <row r="96" spans="1:14" x14ac:dyDescent="0.25">
      <c r="B96">
        <v>5</v>
      </c>
      <c r="C96">
        <v>2</v>
      </c>
      <c r="H96">
        <f t="shared" si="8"/>
        <v>1.25</v>
      </c>
      <c r="J96" s="22">
        <f t="shared" si="9"/>
        <v>11.666666666666666</v>
      </c>
      <c r="L96" s="22"/>
    </row>
    <row r="97" spans="1:12" x14ac:dyDescent="0.25">
      <c r="B97">
        <v>6</v>
      </c>
      <c r="C97">
        <v>5</v>
      </c>
      <c r="H97">
        <f t="shared" si="8"/>
        <v>1.5</v>
      </c>
      <c r="J97" s="22">
        <f t="shared" si="9"/>
        <v>14.333333333333334</v>
      </c>
      <c r="L97" s="22"/>
    </row>
    <row r="98" spans="1:12" x14ac:dyDescent="0.25">
      <c r="B98">
        <v>7</v>
      </c>
      <c r="C98">
        <v>10</v>
      </c>
      <c r="H98">
        <f t="shared" si="8"/>
        <v>1.75</v>
      </c>
      <c r="J98" s="22">
        <f t="shared" si="9"/>
        <v>17</v>
      </c>
      <c r="L98" s="22"/>
    </row>
    <row r="99" spans="1:12" x14ac:dyDescent="0.25">
      <c r="B99">
        <v>8</v>
      </c>
      <c r="C99">
        <v>15</v>
      </c>
      <c r="H99">
        <f t="shared" si="8"/>
        <v>2</v>
      </c>
      <c r="J99" s="22">
        <f t="shared" si="9"/>
        <v>19.666666666666668</v>
      </c>
      <c r="L99" s="22"/>
    </row>
    <row r="100" spans="1:12" x14ac:dyDescent="0.25">
      <c r="B100">
        <v>9</v>
      </c>
      <c r="C100">
        <v>20</v>
      </c>
      <c r="H100">
        <f t="shared" si="8"/>
        <v>2.25</v>
      </c>
      <c r="J100" s="22">
        <f t="shared" si="9"/>
        <v>22.333333333333332</v>
      </c>
      <c r="L100" s="22"/>
    </row>
    <row r="101" spans="1:12" x14ac:dyDescent="0.25">
      <c r="B101">
        <v>10</v>
      </c>
      <c r="C101">
        <v>25</v>
      </c>
      <c r="H101">
        <f t="shared" si="8"/>
        <v>2.5</v>
      </c>
      <c r="J101" s="22">
        <f t="shared" si="9"/>
        <v>25</v>
      </c>
      <c r="L101" s="22"/>
    </row>
    <row r="104" spans="1:12" x14ac:dyDescent="0.25">
      <c r="A104" s="6" t="s">
        <v>78</v>
      </c>
      <c r="B104" t="s">
        <v>81</v>
      </c>
      <c r="C104" t="s">
        <v>121</v>
      </c>
    </row>
    <row r="105" spans="1:12" x14ac:dyDescent="0.25">
      <c r="A105" s="6"/>
    </row>
    <row r="106" spans="1:12" x14ac:dyDescent="0.25">
      <c r="B106" s="5"/>
    </row>
    <row r="107" spans="1:12" x14ac:dyDescent="0.25">
      <c r="A107" t="s">
        <v>79</v>
      </c>
      <c r="B107" s="5" t="e">
        <f>'ENE-2 SANS Input sheet'!H21</f>
        <v>#N/A</v>
      </c>
      <c r="C107" s="44" t="str">
        <f>'ENE-2 SANS Input sheet'!E21</f>
        <v xml:space="preserve"> </v>
      </c>
    </row>
    <row r="108" spans="1:12" x14ac:dyDescent="0.25">
      <c r="A108" t="s">
        <v>80</v>
      </c>
      <c r="B108" s="5" t="e">
        <f>'ENE-2 Historical Data Input'!H21</f>
        <v>#DIV/0!</v>
      </c>
      <c r="C108" s="44" t="str">
        <f>'ENE-2 Historical Data Input'!E21</f>
        <v xml:space="preserve"> </v>
      </c>
    </row>
  </sheetData>
  <mergeCells count="7">
    <mergeCell ref="A65:A66"/>
    <mergeCell ref="B65:C65"/>
    <mergeCell ref="O28:O29"/>
    <mergeCell ref="P28:P29"/>
    <mergeCell ref="Q28:Q29"/>
    <mergeCell ref="A37:A38"/>
    <mergeCell ref="B37:C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35"/>
  <sheetViews>
    <sheetView showGridLines="0" tabSelected="1" zoomScaleNormal="100" workbookViewId="0">
      <selection activeCell="A100" sqref="A100"/>
    </sheetView>
  </sheetViews>
  <sheetFormatPr defaultRowHeight="15" x14ac:dyDescent="0.25"/>
  <cols>
    <col min="1" max="16384" width="9.140625" style="45"/>
  </cols>
  <sheetData>
    <row r="2" spans="1:18" ht="15.75" x14ac:dyDescent="0.25">
      <c r="G2" s="46" t="s">
        <v>0</v>
      </c>
    </row>
    <row r="3" spans="1:18" ht="15.75" x14ac:dyDescent="0.25">
      <c r="G3" s="46" t="s">
        <v>106</v>
      </c>
    </row>
    <row r="6" spans="1:18" ht="15.75" x14ac:dyDescent="0.25">
      <c r="A6" s="124" t="s">
        <v>72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8" spans="1:18" x14ac:dyDescent="0.25">
      <c r="A8" s="45" t="s">
        <v>109</v>
      </c>
    </row>
    <row r="35" spans="21:21" x14ac:dyDescent="0.25">
      <c r="U35" s="45" t="s">
        <v>117</v>
      </c>
    </row>
  </sheetData>
  <sheetProtection password="AD9B" sheet="1" objects="1" scenarios="1"/>
  <mergeCells count="1">
    <mergeCell ref="A6:R6"/>
  </mergeCells>
  <pageMargins left="0.7" right="0.7" top="0.75" bottom="0.75" header="0.3" footer="0.3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21"/>
  <sheetViews>
    <sheetView showGridLines="0" workbookViewId="0">
      <selection activeCell="B24" sqref="B24"/>
    </sheetView>
  </sheetViews>
  <sheetFormatPr defaultRowHeight="15" x14ac:dyDescent="0.25"/>
  <cols>
    <col min="1" max="1" width="27" customWidth="1"/>
    <col min="2" max="2" width="27.85546875" customWidth="1"/>
    <col min="4" max="4" width="19.7109375" customWidth="1"/>
  </cols>
  <sheetData>
    <row r="2" spans="1:7" ht="15.75" x14ac:dyDescent="0.25">
      <c r="G2" s="1" t="s">
        <v>0</v>
      </c>
    </row>
    <row r="3" spans="1:7" ht="15.75" x14ac:dyDescent="0.25">
      <c r="G3" s="1" t="s">
        <v>1</v>
      </c>
    </row>
    <row r="7" spans="1:7" x14ac:dyDescent="0.25">
      <c r="A7" s="2" t="s">
        <v>2</v>
      </c>
      <c r="B7" s="3"/>
      <c r="D7" s="2" t="s">
        <v>11</v>
      </c>
    </row>
    <row r="8" spans="1:7" x14ac:dyDescent="0.25">
      <c r="A8" s="2"/>
      <c r="B8" s="3"/>
    </row>
    <row r="9" spans="1:7" x14ac:dyDescent="0.25">
      <c r="A9" t="s">
        <v>3</v>
      </c>
      <c r="B9" s="4"/>
      <c r="D9" t="s">
        <v>12</v>
      </c>
    </row>
    <row r="10" spans="1:7" x14ac:dyDescent="0.25">
      <c r="B10" s="4"/>
    </row>
    <row r="11" spans="1:7" x14ac:dyDescent="0.25">
      <c r="B11" s="4"/>
    </row>
    <row r="12" spans="1:7" x14ac:dyDescent="0.25">
      <c r="A12" t="s">
        <v>4</v>
      </c>
      <c r="B12" s="4"/>
    </row>
    <row r="13" spans="1:7" x14ac:dyDescent="0.25">
      <c r="A13" t="s">
        <v>5</v>
      </c>
      <c r="B13" s="4"/>
    </row>
    <row r="14" spans="1:7" x14ac:dyDescent="0.25">
      <c r="A14" t="s">
        <v>6</v>
      </c>
      <c r="B14" s="4"/>
    </row>
    <row r="15" spans="1:7" x14ac:dyDescent="0.25">
      <c r="A15" t="s">
        <v>7</v>
      </c>
      <c r="B15" s="4"/>
    </row>
    <row r="18" spans="1:2" x14ac:dyDescent="0.25">
      <c r="A18" s="2" t="s">
        <v>8</v>
      </c>
    </row>
    <row r="20" spans="1:2" x14ac:dyDescent="0.25">
      <c r="A20" t="s">
        <v>10</v>
      </c>
      <c r="B20" s="4"/>
    </row>
    <row r="21" spans="1:2" x14ac:dyDescent="0.25">
      <c r="A21" t="s">
        <v>9</v>
      </c>
      <c r="B21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7"/>
  <sheetViews>
    <sheetView showGridLines="0" zoomScaleNormal="100" workbookViewId="0">
      <selection activeCell="A169" sqref="A169"/>
    </sheetView>
  </sheetViews>
  <sheetFormatPr defaultRowHeight="15" x14ac:dyDescent="0.25"/>
  <sheetData>
    <row r="1" spans="1:21" ht="15.75" x14ac:dyDescent="0.25">
      <c r="G1" s="1" t="s">
        <v>0</v>
      </c>
    </row>
    <row r="2" spans="1:21" ht="15.75" x14ac:dyDescent="0.25">
      <c r="G2" s="1" t="s">
        <v>106</v>
      </c>
    </row>
    <row r="5" spans="1:21" ht="15.75" x14ac:dyDescent="0.25">
      <c r="A5" s="126" t="s">
        <v>73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17" spans="2:2" x14ac:dyDescent="0.25">
      <c r="B17" t="s">
        <v>82</v>
      </c>
    </row>
  </sheetData>
  <sheetProtection password="AD9B" sheet="1" objects="1" scenarios="1"/>
  <mergeCells count="2">
    <mergeCell ref="A5:R5"/>
    <mergeCell ref="S5:U5"/>
  </mergeCells>
  <pageMargins left="0.7" right="0.7" top="0.75" bottom="0.75" header="0.3" footer="0.3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8"/>
  <sheetViews>
    <sheetView showGridLines="0" workbookViewId="0">
      <selection activeCell="C25" sqref="C25"/>
    </sheetView>
  </sheetViews>
  <sheetFormatPr defaultRowHeight="15" x14ac:dyDescent="0.25"/>
  <cols>
    <col min="1" max="1" width="9.140625" style="5"/>
    <col min="2" max="2" width="32" customWidth="1"/>
    <col min="3" max="3" width="32.85546875" bestFit="1" customWidth="1"/>
    <col min="4" max="4" width="15" customWidth="1"/>
    <col min="5" max="6" width="16.7109375" customWidth="1"/>
    <col min="7" max="8" width="15.5703125" customWidth="1"/>
    <col min="9" max="9" width="34" bestFit="1" customWidth="1"/>
    <col min="10" max="10" width="15" customWidth="1"/>
    <col min="11" max="11" width="12" customWidth="1"/>
  </cols>
  <sheetData>
    <row r="1" spans="1:11" ht="15.75" x14ac:dyDescent="0.25">
      <c r="H1" s="1"/>
    </row>
    <row r="2" spans="1:11" ht="15.75" x14ac:dyDescent="0.25">
      <c r="D2" s="1" t="s">
        <v>0</v>
      </c>
      <c r="H2" s="1"/>
    </row>
    <row r="3" spans="1:11" ht="15.75" x14ac:dyDescent="0.25">
      <c r="D3" s="1" t="s">
        <v>1</v>
      </c>
    </row>
    <row r="6" spans="1:11" s="8" customFormat="1" ht="30" x14ac:dyDescent="0.25">
      <c r="A6" s="7" t="s">
        <v>39</v>
      </c>
      <c r="B6" s="7" t="s">
        <v>31</v>
      </c>
      <c r="C6" s="7" t="s">
        <v>13</v>
      </c>
      <c r="D6" s="7" t="s">
        <v>30</v>
      </c>
      <c r="E6" s="7" t="s">
        <v>14</v>
      </c>
      <c r="F6" s="7" t="s">
        <v>15</v>
      </c>
      <c r="G6" s="7" t="s">
        <v>16</v>
      </c>
      <c r="H6" s="7" t="s">
        <v>40</v>
      </c>
      <c r="I6" s="7" t="s">
        <v>17</v>
      </c>
      <c r="J6" s="7" t="s">
        <v>19</v>
      </c>
      <c r="K6" s="7" t="s">
        <v>20</v>
      </c>
    </row>
    <row r="7" spans="1:11" x14ac:dyDescent="0.25">
      <c r="A7" s="5">
        <v>1</v>
      </c>
    </row>
    <row r="8" spans="1:11" x14ac:dyDescent="0.25">
      <c r="A8" s="5">
        <v>2</v>
      </c>
    </row>
    <row r="9" spans="1:11" x14ac:dyDescent="0.25">
      <c r="A9" s="5">
        <v>3</v>
      </c>
    </row>
    <row r="10" spans="1:11" x14ac:dyDescent="0.25">
      <c r="A10" s="5">
        <v>4</v>
      </c>
    </row>
    <row r="11" spans="1:11" x14ac:dyDescent="0.25">
      <c r="A11" s="5">
        <v>5</v>
      </c>
    </row>
    <row r="12" spans="1:11" x14ac:dyDescent="0.25">
      <c r="A12" s="5">
        <v>6</v>
      </c>
    </row>
    <row r="13" spans="1:11" x14ac:dyDescent="0.25">
      <c r="A13" s="5">
        <v>7</v>
      </c>
    </row>
    <row r="14" spans="1:11" x14ac:dyDescent="0.25">
      <c r="A14" s="5">
        <v>8</v>
      </c>
    </row>
    <row r="15" spans="1:11" x14ac:dyDescent="0.25">
      <c r="A15" s="5">
        <v>9</v>
      </c>
    </row>
    <row r="16" spans="1:11" x14ac:dyDescent="0.25">
      <c r="A16" s="5">
        <v>10</v>
      </c>
    </row>
    <row r="17" spans="1:1" x14ac:dyDescent="0.25">
      <c r="A17" s="5">
        <v>11</v>
      </c>
    </row>
    <row r="18" spans="1:1" x14ac:dyDescent="0.25">
      <c r="A18" s="5">
        <v>12</v>
      </c>
    </row>
  </sheetData>
  <pageMargins left="0.7" right="0.7" top="0.75" bottom="0.75" header="0.3" footer="0.3"/>
  <pageSetup paperSize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Misc!A3:A11</xm:f>
          </x14:formula1>
          <xm:sqref>I7:I15</xm:sqref>
        </x14:dataValidation>
        <x14:dataValidation type="list" allowBlank="1" showInputMessage="1" showErrorMessage="1">
          <x14:formula1>
            <xm:f>Misc!A15:A22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showGridLines="0" zoomScale="85" zoomScaleNormal="85" workbookViewId="0">
      <selection activeCell="A100" sqref="A100"/>
    </sheetView>
  </sheetViews>
  <sheetFormatPr defaultRowHeight="15" x14ac:dyDescent="0.25"/>
  <cols>
    <col min="1" max="1" width="27.140625" style="84" customWidth="1"/>
    <col min="2" max="2" width="36.5703125" style="45" bestFit="1" customWidth="1"/>
    <col min="3" max="4" width="20.7109375" style="84" customWidth="1"/>
    <col min="5" max="5" width="33.85546875" style="84" customWidth="1"/>
    <col min="6" max="6" width="11.28515625" style="84" customWidth="1"/>
    <col min="7" max="7" width="16.140625" style="84" customWidth="1"/>
    <col min="8" max="8" width="23.140625" style="45" customWidth="1"/>
    <col min="9" max="9" width="9.140625" style="45"/>
    <col min="10" max="10" width="9.140625" style="45" hidden="1" customWidth="1"/>
    <col min="11" max="11" width="20.5703125" style="45" hidden="1" customWidth="1"/>
    <col min="12" max="16384" width="9.140625" style="45"/>
  </cols>
  <sheetData>
    <row r="1" spans="1:8" x14ac:dyDescent="0.25">
      <c r="A1" s="48"/>
      <c r="B1" s="49"/>
      <c r="C1" s="50"/>
      <c r="D1" s="50"/>
      <c r="E1" s="50"/>
      <c r="F1" s="50"/>
      <c r="G1" s="50"/>
      <c r="H1" s="51"/>
    </row>
    <row r="2" spans="1:8" ht="15.75" x14ac:dyDescent="0.25">
      <c r="A2" s="52"/>
      <c r="B2" s="53"/>
      <c r="C2" s="54"/>
      <c r="D2" s="55" t="s">
        <v>0</v>
      </c>
      <c r="E2" s="54"/>
      <c r="F2" s="54"/>
      <c r="G2" s="54"/>
      <c r="H2" s="56"/>
    </row>
    <row r="3" spans="1:8" ht="15.75" x14ac:dyDescent="0.25">
      <c r="A3" s="52"/>
      <c r="B3" s="53"/>
      <c r="C3" s="54"/>
      <c r="D3" s="55" t="s">
        <v>106</v>
      </c>
      <c r="E3" s="54"/>
      <c r="F3" s="54"/>
      <c r="G3" s="54"/>
      <c r="H3" s="56"/>
    </row>
    <row r="4" spans="1:8" x14ac:dyDescent="0.25">
      <c r="A4" s="52"/>
      <c r="B4" s="53"/>
      <c r="C4" s="54"/>
      <c r="D4" s="54"/>
      <c r="E4" s="54"/>
      <c r="F4" s="54"/>
      <c r="G4" s="54"/>
      <c r="H4" s="56"/>
    </row>
    <row r="5" spans="1:8" x14ac:dyDescent="0.25">
      <c r="A5" s="52"/>
      <c r="B5" s="53"/>
      <c r="C5" s="54"/>
      <c r="D5" s="54"/>
      <c r="E5" s="54"/>
      <c r="F5" s="54"/>
      <c r="G5" s="54"/>
      <c r="H5" s="56"/>
    </row>
    <row r="6" spans="1:8" ht="15.75" x14ac:dyDescent="0.25">
      <c r="A6" s="124" t="s">
        <v>124</v>
      </c>
      <c r="B6" s="125"/>
      <c r="C6" s="125"/>
      <c r="D6" s="125"/>
      <c r="E6" s="125"/>
      <c r="F6" s="125"/>
      <c r="G6" s="125"/>
      <c r="H6" s="128"/>
    </row>
    <row r="7" spans="1:8" x14ac:dyDescent="0.25">
      <c r="A7" s="57" t="s">
        <v>2</v>
      </c>
      <c r="B7" s="58"/>
      <c r="C7" s="54"/>
      <c r="D7" s="54"/>
      <c r="E7" s="54"/>
      <c r="F7" s="54"/>
      <c r="G7" s="54"/>
      <c r="H7" s="56"/>
    </row>
    <row r="8" spans="1:8" x14ac:dyDescent="0.25">
      <c r="A8" s="57"/>
      <c r="B8" s="58"/>
      <c r="C8" s="54"/>
      <c r="D8" s="54"/>
      <c r="E8" s="54"/>
      <c r="F8" s="54"/>
      <c r="G8" s="54"/>
      <c r="H8" s="56"/>
    </row>
    <row r="9" spans="1:8" x14ac:dyDescent="0.25">
      <c r="A9" s="59" t="s">
        <v>3</v>
      </c>
      <c r="B9" s="89"/>
      <c r="C9" s="54"/>
      <c r="D9" s="54" t="s">
        <v>49</v>
      </c>
      <c r="E9" s="90"/>
      <c r="F9" s="54"/>
      <c r="G9" s="54"/>
      <c r="H9" s="56"/>
    </row>
    <row r="10" spans="1:8" ht="30" x14ac:dyDescent="0.25">
      <c r="A10" s="59"/>
      <c r="B10" s="89"/>
      <c r="C10" s="54"/>
      <c r="D10" s="60" t="s">
        <v>50</v>
      </c>
      <c r="E10" s="140" t="str">
        <f>IF(E9&gt;0,VLOOKUP(E9,Misc!A16:B23,2,FALSE), " ")</f>
        <v xml:space="preserve"> </v>
      </c>
      <c r="F10" s="54"/>
      <c r="G10" s="54"/>
      <c r="H10" s="56"/>
    </row>
    <row r="11" spans="1:8" ht="17.25" x14ac:dyDescent="0.3">
      <c r="A11" s="59"/>
      <c r="B11" s="89"/>
      <c r="C11" s="54"/>
      <c r="D11" s="61" t="s">
        <v>58</v>
      </c>
      <c r="E11" s="90"/>
      <c r="F11" s="54"/>
      <c r="G11" s="54"/>
      <c r="H11" s="56"/>
    </row>
    <row r="12" spans="1:8" x14ac:dyDescent="0.25">
      <c r="A12" s="59" t="s">
        <v>4</v>
      </c>
      <c r="B12" s="89"/>
      <c r="C12" s="54"/>
      <c r="D12" s="54" t="s">
        <v>98</v>
      </c>
      <c r="E12" s="62" t="str">
        <f>IFERROR((VLOOKUP($E$10,Misc!$M$16:$S$23,$E$11+1,FALSE)),"")</f>
        <v/>
      </c>
      <c r="F12" s="54"/>
      <c r="G12" s="54"/>
      <c r="H12" s="56"/>
    </row>
    <row r="13" spans="1:8" x14ac:dyDescent="0.25">
      <c r="A13" s="59" t="s">
        <v>5</v>
      </c>
      <c r="B13" s="89"/>
      <c r="C13" s="54"/>
      <c r="D13" s="54"/>
      <c r="E13" s="54"/>
      <c r="F13" s="54"/>
      <c r="G13" s="54"/>
      <c r="H13" s="56"/>
    </row>
    <row r="14" spans="1:8" x14ac:dyDescent="0.25">
      <c r="A14" s="59" t="s">
        <v>6</v>
      </c>
      <c r="B14" s="89"/>
      <c r="C14" s="54"/>
      <c r="D14" s="54"/>
      <c r="E14" s="54"/>
      <c r="F14" s="54"/>
      <c r="G14" s="54"/>
      <c r="H14" s="56"/>
    </row>
    <row r="15" spans="1:8" x14ac:dyDescent="0.25">
      <c r="A15" s="59" t="s">
        <v>7</v>
      </c>
      <c r="B15" s="89"/>
      <c r="C15" s="54"/>
      <c r="D15" s="54"/>
      <c r="E15" s="54"/>
      <c r="F15" s="54"/>
      <c r="G15" s="54"/>
      <c r="H15" s="56"/>
    </row>
    <row r="16" spans="1:8" x14ac:dyDescent="0.25">
      <c r="A16" s="59"/>
      <c r="B16" s="53"/>
      <c r="C16" s="54"/>
      <c r="D16" s="54"/>
      <c r="E16" s="54"/>
      <c r="F16" s="54"/>
      <c r="G16" s="54"/>
      <c r="H16" s="56"/>
    </row>
    <row r="17" spans="1:17" x14ac:dyDescent="0.25">
      <c r="A17" s="59"/>
      <c r="B17" s="53"/>
      <c r="C17" s="54"/>
      <c r="D17" s="54"/>
      <c r="E17" s="54"/>
      <c r="F17" s="54"/>
      <c r="G17" s="54"/>
      <c r="H17" s="56"/>
    </row>
    <row r="18" spans="1:17" x14ac:dyDescent="0.25">
      <c r="A18" s="57" t="s">
        <v>8</v>
      </c>
      <c r="B18" s="53"/>
      <c r="C18" s="54"/>
      <c r="D18" s="63" t="s">
        <v>59</v>
      </c>
      <c r="E18" s="64"/>
      <c r="F18" s="54"/>
      <c r="G18" s="65"/>
      <c r="H18" s="56"/>
    </row>
    <row r="19" spans="1:17" x14ac:dyDescent="0.25">
      <c r="A19" s="57"/>
      <c r="B19" s="53"/>
      <c r="C19" s="54"/>
      <c r="D19" s="63"/>
      <c r="E19" s="64"/>
      <c r="F19" s="54"/>
      <c r="G19" s="65"/>
      <c r="H19" s="56"/>
    </row>
    <row r="20" spans="1:17" x14ac:dyDescent="0.25">
      <c r="A20" s="59" t="s">
        <v>67</v>
      </c>
      <c r="B20" s="90"/>
      <c r="C20" s="54"/>
      <c r="D20" s="54"/>
      <c r="E20" s="54"/>
      <c r="F20" s="54"/>
      <c r="G20" s="54"/>
      <c r="H20" s="56"/>
    </row>
    <row r="21" spans="1:17" ht="17.25" x14ac:dyDescent="0.3">
      <c r="A21" s="59" t="s">
        <v>48</v>
      </c>
      <c r="B21" s="90"/>
      <c r="C21" s="54"/>
      <c r="D21" s="54" t="s">
        <v>83</v>
      </c>
      <c r="E21" s="47" t="str">
        <f>IF(B21&gt;0,(E28*1000)/B21, " ")</f>
        <v xml:space="preserve"> </v>
      </c>
      <c r="F21" s="54"/>
      <c r="G21" s="54" t="s">
        <v>61</v>
      </c>
      <c r="H21" s="105" t="e">
        <f>IF(B20="Buildings built before November 2011",VLOOKUP(E22,Misc!E39:G59,2,FALSE),VLOOKUP(E22,Misc!E39:G59,3,FALSE))</f>
        <v>#N/A</v>
      </c>
    </row>
    <row r="22" spans="1:17" x14ac:dyDescent="0.25">
      <c r="A22" s="59"/>
      <c r="B22" s="90"/>
      <c r="C22" s="54"/>
      <c r="D22" s="54" t="s">
        <v>60</v>
      </c>
      <c r="E22" s="66" t="e">
        <f>IF(E23&lt;0,"Zero",MROUND(E23,5))</f>
        <v>#N/A</v>
      </c>
      <c r="F22" s="54"/>
      <c r="G22" s="67"/>
      <c r="H22" s="68"/>
    </row>
    <row r="23" spans="1:17" x14ac:dyDescent="0.25">
      <c r="A23" s="69"/>
      <c r="B23" s="90"/>
      <c r="C23" s="54"/>
      <c r="D23" s="54"/>
      <c r="E23" s="70" t="e">
        <f>((VLOOKUP($E$10,Misc!$M$16:$S$22,$E$11+1,FALSE))-E21)/(VLOOKUP($E$10,Misc!$M$16:$S$22,$E$11+1,FALSE))*100</f>
        <v>#N/A</v>
      </c>
      <c r="F23" s="54"/>
      <c r="G23" s="54"/>
      <c r="H23" s="56"/>
    </row>
    <row r="24" spans="1:17" x14ac:dyDescent="0.25">
      <c r="A24" s="69"/>
      <c r="B24" s="71"/>
      <c r="C24" s="54"/>
      <c r="D24" s="54"/>
      <c r="E24" s="62"/>
      <c r="F24" s="54"/>
      <c r="G24" s="54"/>
      <c r="H24" s="56"/>
    </row>
    <row r="25" spans="1:17" x14ac:dyDescent="0.25">
      <c r="A25" s="69"/>
      <c r="B25" s="71"/>
      <c r="C25" s="54"/>
      <c r="D25" s="54" t="s">
        <v>94</v>
      </c>
      <c r="E25" s="72" t="e">
        <f>AVERAGE(H31:H42)</f>
        <v>#DIV/0!</v>
      </c>
      <c r="F25" s="54"/>
      <c r="G25" s="54"/>
      <c r="H25" s="56"/>
      <c r="J25" s="45" t="e">
        <f>IF(E25:E25&gt;0,1,0)</f>
        <v>#DIV/0!</v>
      </c>
    </row>
    <row r="26" spans="1:17" x14ac:dyDescent="0.25">
      <c r="A26" s="69"/>
      <c r="B26" s="71"/>
      <c r="C26" s="54"/>
      <c r="D26" s="54" t="s">
        <v>95</v>
      </c>
      <c r="E26" s="72" t="e">
        <f>AVERAGE(H45:H56)</f>
        <v>#DIV/0!</v>
      </c>
      <c r="F26" s="54"/>
      <c r="G26" s="54"/>
      <c r="H26" s="56"/>
      <c r="J26" s="45" t="e">
        <f t="shared" ref="J26:J27" si="0">IF(E26:E26&gt;0,1,0)</f>
        <v>#DIV/0!</v>
      </c>
      <c r="K26" s="73"/>
      <c r="L26" s="73"/>
      <c r="M26" s="73"/>
    </row>
    <row r="27" spans="1:17" x14ac:dyDescent="0.25">
      <c r="A27" s="69"/>
      <c r="B27" s="71"/>
      <c r="C27" s="54"/>
      <c r="D27" s="54" t="s">
        <v>96</v>
      </c>
      <c r="E27" s="72" t="e">
        <f>AVERAGE(H59:H70)</f>
        <v>#DIV/0!</v>
      </c>
      <c r="F27" s="54"/>
      <c r="G27" s="54"/>
      <c r="H27" s="56"/>
      <c r="J27" s="45" t="e">
        <f t="shared" si="0"/>
        <v>#DIV/0!</v>
      </c>
      <c r="K27" s="73"/>
      <c r="L27" s="73" t="s">
        <v>97</v>
      </c>
      <c r="M27" s="74"/>
    </row>
    <row r="28" spans="1:17" x14ac:dyDescent="0.25">
      <c r="A28" s="69"/>
      <c r="B28" s="71"/>
      <c r="C28" s="54"/>
      <c r="D28" s="75" t="s">
        <v>122</v>
      </c>
      <c r="E28" s="76" t="e">
        <f>SUMIF(E25:E27,"&lt;1E100")/J28</f>
        <v>#DIV/0!</v>
      </c>
      <c r="F28" s="54"/>
      <c r="G28" s="54"/>
      <c r="H28" s="56"/>
      <c r="J28" s="45">
        <f>SUMIF(J25:J27,"&lt;1E100")</f>
        <v>0</v>
      </c>
      <c r="K28" s="73"/>
      <c r="L28" s="73"/>
      <c r="M28" s="73"/>
    </row>
    <row r="29" spans="1:17" x14ac:dyDescent="0.25">
      <c r="A29" s="69" t="s">
        <v>89</v>
      </c>
      <c r="B29" s="53"/>
      <c r="C29" s="54"/>
      <c r="D29" s="54"/>
      <c r="E29" s="54"/>
      <c r="F29" s="54"/>
      <c r="G29" s="54"/>
      <c r="H29" s="56"/>
      <c r="K29" s="73"/>
      <c r="L29" s="73"/>
      <c r="M29" s="73"/>
    </row>
    <row r="30" spans="1:17" s="78" customFormat="1" ht="30" x14ac:dyDescent="0.25">
      <c r="A30" s="77" t="s">
        <v>90</v>
      </c>
      <c r="B30" s="77" t="s">
        <v>46</v>
      </c>
      <c r="C30" s="77" t="s">
        <v>41</v>
      </c>
      <c r="D30" s="77" t="s">
        <v>42</v>
      </c>
      <c r="E30" s="77" t="s">
        <v>87</v>
      </c>
      <c r="F30" s="77" t="s">
        <v>18</v>
      </c>
      <c r="G30" s="77" t="s">
        <v>44</v>
      </c>
      <c r="H30" s="77" t="s">
        <v>88</v>
      </c>
      <c r="K30" s="79" t="s">
        <v>105</v>
      </c>
      <c r="L30" s="79"/>
      <c r="M30" s="80"/>
      <c r="N30" s="80"/>
      <c r="O30" s="80"/>
      <c r="P30" s="80"/>
      <c r="Q30" s="80"/>
    </row>
    <row r="31" spans="1:17" x14ac:dyDescent="0.25">
      <c r="A31" s="52">
        <v>1</v>
      </c>
      <c r="B31" s="91"/>
      <c r="C31" s="92"/>
      <c r="D31" s="92"/>
      <c r="E31" s="93"/>
      <c r="F31" s="54" t="s">
        <v>84</v>
      </c>
      <c r="G31" s="94"/>
      <c r="H31" s="103" t="e">
        <f>G31/E31</f>
        <v>#DIV/0!</v>
      </c>
      <c r="K31" s="73" t="e">
        <f>$B$21*$E$12*E31</f>
        <v>#VALUE!</v>
      </c>
      <c r="L31" s="73"/>
      <c r="M31" s="82"/>
      <c r="N31" s="82"/>
      <c r="O31" s="82"/>
      <c r="P31" s="82"/>
      <c r="Q31" s="82"/>
    </row>
    <row r="32" spans="1:17" x14ac:dyDescent="0.25">
      <c r="A32" s="52">
        <v>2</v>
      </c>
      <c r="B32" s="91"/>
      <c r="C32" s="92"/>
      <c r="D32" s="92"/>
      <c r="E32" s="93"/>
      <c r="F32" s="54" t="s">
        <v>84</v>
      </c>
      <c r="G32" s="94"/>
      <c r="H32" s="81" t="e">
        <f t="shared" ref="H32:H42" si="1">G32/E32</f>
        <v>#DIV/0!</v>
      </c>
      <c r="K32" s="73" t="e">
        <f t="shared" ref="K32:K42" si="2">$B$21*$E$12*E32</f>
        <v>#VALUE!</v>
      </c>
      <c r="L32" s="73"/>
      <c r="M32" s="82"/>
      <c r="N32" s="82"/>
      <c r="O32" s="82"/>
      <c r="P32" s="82"/>
      <c r="Q32" s="82"/>
    </row>
    <row r="33" spans="1:17" x14ac:dyDescent="0.25">
      <c r="A33" s="52">
        <v>3</v>
      </c>
      <c r="B33" s="91"/>
      <c r="C33" s="92"/>
      <c r="D33" s="92"/>
      <c r="E33" s="93"/>
      <c r="F33" s="54" t="s">
        <v>84</v>
      </c>
      <c r="G33" s="94"/>
      <c r="H33" s="81" t="e">
        <f t="shared" si="1"/>
        <v>#DIV/0!</v>
      </c>
      <c r="K33" s="73" t="e">
        <f t="shared" si="2"/>
        <v>#VALUE!</v>
      </c>
      <c r="L33" s="73"/>
      <c r="M33" s="82"/>
      <c r="N33" s="82"/>
      <c r="O33" s="82"/>
      <c r="P33" s="82"/>
      <c r="Q33" s="82"/>
    </row>
    <row r="34" spans="1:17" x14ac:dyDescent="0.25">
      <c r="A34" s="52">
        <v>4</v>
      </c>
      <c r="B34" s="91"/>
      <c r="C34" s="92"/>
      <c r="D34" s="92"/>
      <c r="E34" s="93"/>
      <c r="F34" s="54" t="s">
        <v>84</v>
      </c>
      <c r="G34" s="94"/>
      <c r="H34" s="81" t="e">
        <f t="shared" si="1"/>
        <v>#DIV/0!</v>
      </c>
      <c r="K34" s="73" t="e">
        <f t="shared" si="2"/>
        <v>#VALUE!</v>
      </c>
      <c r="L34" s="73"/>
      <c r="M34" s="82"/>
      <c r="N34" s="82"/>
      <c r="O34" s="82"/>
      <c r="P34" s="82"/>
      <c r="Q34" s="82"/>
    </row>
    <row r="35" spans="1:17" x14ac:dyDescent="0.25">
      <c r="A35" s="52">
        <v>5</v>
      </c>
      <c r="B35" s="91"/>
      <c r="C35" s="92"/>
      <c r="D35" s="92"/>
      <c r="E35" s="93"/>
      <c r="F35" s="54" t="s">
        <v>84</v>
      </c>
      <c r="G35" s="94"/>
      <c r="H35" s="81" t="e">
        <f t="shared" si="1"/>
        <v>#DIV/0!</v>
      </c>
      <c r="K35" s="73" t="e">
        <f t="shared" si="2"/>
        <v>#VALUE!</v>
      </c>
      <c r="L35" s="73"/>
      <c r="M35" s="82"/>
      <c r="N35" s="82"/>
      <c r="O35" s="82"/>
      <c r="P35" s="82"/>
      <c r="Q35" s="82"/>
    </row>
    <row r="36" spans="1:17" x14ac:dyDescent="0.25">
      <c r="A36" s="52">
        <v>6</v>
      </c>
      <c r="B36" s="91"/>
      <c r="C36" s="92"/>
      <c r="D36" s="92"/>
      <c r="E36" s="93"/>
      <c r="F36" s="54" t="s">
        <v>84</v>
      </c>
      <c r="G36" s="94"/>
      <c r="H36" s="81" t="e">
        <f t="shared" si="1"/>
        <v>#DIV/0!</v>
      </c>
      <c r="K36" s="73" t="e">
        <f t="shared" si="2"/>
        <v>#VALUE!</v>
      </c>
      <c r="L36" s="73"/>
      <c r="M36" s="82"/>
      <c r="N36" s="82"/>
      <c r="O36" s="82"/>
      <c r="P36" s="82"/>
      <c r="Q36" s="82"/>
    </row>
    <row r="37" spans="1:17" x14ac:dyDescent="0.25">
      <c r="A37" s="52">
        <v>7</v>
      </c>
      <c r="B37" s="91"/>
      <c r="C37" s="92"/>
      <c r="D37" s="92"/>
      <c r="E37" s="93"/>
      <c r="F37" s="54" t="s">
        <v>84</v>
      </c>
      <c r="G37" s="94"/>
      <c r="H37" s="81" t="e">
        <f t="shared" si="1"/>
        <v>#DIV/0!</v>
      </c>
      <c r="K37" s="73" t="e">
        <f t="shared" si="2"/>
        <v>#VALUE!</v>
      </c>
      <c r="L37" s="73"/>
      <c r="M37" s="82"/>
      <c r="N37" s="82"/>
      <c r="O37" s="82"/>
      <c r="P37" s="82"/>
      <c r="Q37" s="82"/>
    </row>
    <row r="38" spans="1:17" x14ac:dyDescent="0.25">
      <c r="A38" s="52">
        <v>8</v>
      </c>
      <c r="B38" s="91"/>
      <c r="C38" s="92"/>
      <c r="D38" s="92"/>
      <c r="E38" s="93"/>
      <c r="F38" s="54" t="s">
        <v>84</v>
      </c>
      <c r="G38" s="94"/>
      <c r="H38" s="81" t="e">
        <f t="shared" si="1"/>
        <v>#DIV/0!</v>
      </c>
      <c r="K38" s="73" t="e">
        <f t="shared" si="2"/>
        <v>#VALUE!</v>
      </c>
      <c r="L38" s="73"/>
      <c r="M38" s="82"/>
      <c r="N38" s="82"/>
      <c r="O38" s="82"/>
      <c r="P38" s="82"/>
      <c r="Q38" s="82"/>
    </row>
    <row r="39" spans="1:17" x14ac:dyDescent="0.25">
      <c r="A39" s="52">
        <v>9</v>
      </c>
      <c r="B39" s="91"/>
      <c r="C39" s="92"/>
      <c r="D39" s="92"/>
      <c r="E39" s="93"/>
      <c r="F39" s="54" t="s">
        <v>84</v>
      </c>
      <c r="G39" s="94"/>
      <c r="H39" s="81" t="e">
        <f t="shared" si="1"/>
        <v>#DIV/0!</v>
      </c>
      <c r="K39" s="73" t="e">
        <f t="shared" si="2"/>
        <v>#VALUE!</v>
      </c>
      <c r="L39" s="73"/>
      <c r="M39" s="82"/>
      <c r="N39" s="82"/>
      <c r="O39" s="82"/>
      <c r="P39" s="82"/>
      <c r="Q39" s="82"/>
    </row>
    <row r="40" spans="1:17" x14ac:dyDescent="0.25">
      <c r="A40" s="52">
        <v>10</v>
      </c>
      <c r="B40" s="91"/>
      <c r="C40" s="92"/>
      <c r="D40" s="92"/>
      <c r="E40" s="93"/>
      <c r="F40" s="54" t="s">
        <v>84</v>
      </c>
      <c r="G40" s="94"/>
      <c r="H40" s="81" t="e">
        <f t="shared" si="1"/>
        <v>#DIV/0!</v>
      </c>
      <c r="K40" s="73" t="e">
        <f t="shared" si="2"/>
        <v>#VALUE!</v>
      </c>
      <c r="L40" s="73"/>
      <c r="M40" s="82"/>
      <c r="N40" s="82"/>
      <c r="O40" s="82"/>
      <c r="P40" s="82"/>
      <c r="Q40" s="82"/>
    </row>
    <row r="41" spans="1:17" x14ac:dyDescent="0.25">
      <c r="A41" s="52">
        <v>11</v>
      </c>
      <c r="B41" s="91"/>
      <c r="C41" s="92"/>
      <c r="D41" s="92"/>
      <c r="E41" s="93"/>
      <c r="F41" s="54" t="s">
        <v>84</v>
      </c>
      <c r="G41" s="94"/>
      <c r="H41" s="81" t="e">
        <f t="shared" si="1"/>
        <v>#DIV/0!</v>
      </c>
      <c r="K41" s="73" t="e">
        <f t="shared" si="2"/>
        <v>#VALUE!</v>
      </c>
      <c r="L41" s="73"/>
      <c r="M41" s="82"/>
      <c r="N41" s="82"/>
      <c r="O41" s="82"/>
      <c r="P41" s="82"/>
      <c r="Q41" s="82"/>
    </row>
    <row r="42" spans="1:17" x14ac:dyDescent="0.25">
      <c r="A42" s="52">
        <v>12</v>
      </c>
      <c r="B42" s="91"/>
      <c r="C42" s="92"/>
      <c r="D42" s="92"/>
      <c r="E42" s="93"/>
      <c r="F42" s="54" t="s">
        <v>84</v>
      </c>
      <c r="G42" s="94"/>
      <c r="H42" s="81" t="e">
        <f t="shared" si="1"/>
        <v>#DIV/0!</v>
      </c>
      <c r="K42" s="73" t="e">
        <f t="shared" si="2"/>
        <v>#VALUE!</v>
      </c>
      <c r="L42" s="73"/>
      <c r="M42" s="82"/>
      <c r="N42" s="82"/>
      <c r="O42" s="82"/>
      <c r="P42" s="82"/>
      <c r="Q42" s="82"/>
    </row>
    <row r="43" spans="1:17" x14ac:dyDescent="0.25">
      <c r="A43" s="52"/>
      <c r="B43" s="53"/>
      <c r="C43" s="83"/>
      <c r="D43" s="83"/>
      <c r="E43" s="65"/>
      <c r="F43" s="54"/>
      <c r="G43" s="54"/>
      <c r="H43" s="81"/>
      <c r="K43" s="82"/>
      <c r="L43" s="82"/>
      <c r="M43" s="82"/>
      <c r="N43" s="82"/>
      <c r="O43" s="82"/>
      <c r="P43" s="82"/>
      <c r="Q43" s="82"/>
    </row>
    <row r="44" spans="1:17" ht="30" x14ac:dyDescent="0.25">
      <c r="A44" s="77" t="s">
        <v>91</v>
      </c>
      <c r="B44" s="77" t="s">
        <v>46</v>
      </c>
      <c r="C44" s="77" t="s">
        <v>41</v>
      </c>
      <c r="D44" s="77" t="s">
        <v>42</v>
      </c>
      <c r="E44" s="77" t="s">
        <v>87</v>
      </c>
      <c r="F44" s="77" t="s">
        <v>18</v>
      </c>
      <c r="G44" s="77" t="s">
        <v>44</v>
      </c>
      <c r="H44" s="77" t="s">
        <v>88</v>
      </c>
      <c r="K44" s="82"/>
      <c r="L44" s="82"/>
      <c r="M44" s="82"/>
      <c r="N44" s="82"/>
      <c r="O44" s="82"/>
      <c r="P44" s="82"/>
      <c r="Q44" s="82"/>
    </row>
    <row r="45" spans="1:17" x14ac:dyDescent="0.25">
      <c r="A45" s="52">
        <v>1</v>
      </c>
      <c r="B45" s="91"/>
      <c r="C45" s="92"/>
      <c r="D45" s="92"/>
      <c r="E45" s="93"/>
      <c r="F45" s="54" t="s">
        <v>84</v>
      </c>
      <c r="G45" s="94"/>
      <c r="H45" s="81" t="e">
        <f>G45/E45</f>
        <v>#DIV/0!</v>
      </c>
    </row>
    <row r="46" spans="1:17" x14ac:dyDescent="0.25">
      <c r="A46" s="52">
        <v>2</v>
      </c>
      <c r="B46" s="91"/>
      <c r="C46" s="92"/>
      <c r="D46" s="92"/>
      <c r="E46" s="93"/>
      <c r="F46" s="54" t="s">
        <v>84</v>
      </c>
      <c r="G46" s="94"/>
      <c r="H46" s="81" t="e">
        <f t="shared" ref="H46:H56" si="3">G46/E46</f>
        <v>#DIV/0!</v>
      </c>
    </row>
    <row r="47" spans="1:17" x14ac:dyDescent="0.25">
      <c r="A47" s="52">
        <v>3</v>
      </c>
      <c r="B47" s="91"/>
      <c r="C47" s="92"/>
      <c r="D47" s="92"/>
      <c r="E47" s="93"/>
      <c r="F47" s="54" t="s">
        <v>84</v>
      </c>
      <c r="G47" s="94"/>
      <c r="H47" s="81" t="e">
        <f t="shared" si="3"/>
        <v>#DIV/0!</v>
      </c>
    </row>
    <row r="48" spans="1:17" x14ac:dyDescent="0.25">
      <c r="A48" s="52">
        <v>4</v>
      </c>
      <c r="B48" s="91"/>
      <c r="C48" s="92"/>
      <c r="D48" s="92"/>
      <c r="E48" s="93"/>
      <c r="F48" s="54" t="s">
        <v>84</v>
      </c>
      <c r="G48" s="94"/>
      <c r="H48" s="81" t="e">
        <f t="shared" si="3"/>
        <v>#DIV/0!</v>
      </c>
    </row>
    <row r="49" spans="1:8" x14ac:dyDescent="0.25">
      <c r="A49" s="52">
        <v>5</v>
      </c>
      <c r="B49" s="91"/>
      <c r="C49" s="92"/>
      <c r="D49" s="92"/>
      <c r="E49" s="93"/>
      <c r="F49" s="54" t="s">
        <v>84</v>
      </c>
      <c r="G49" s="94"/>
      <c r="H49" s="81" t="e">
        <f t="shared" si="3"/>
        <v>#DIV/0!</v>
      </c>
    </row>
    <row r="50" spans="1:8" x14ac:dyDescent="0.25">
      <c r="A50" s="52">
        <v>6</v>
      </c>
      <c r="B50" s="91"/>
      <c r="C50" s="92"/>
      <c r="D50" s="92"/>
      <c r="E50" s="93"/>
      <c r="F50" s="54" t="s">
        <v>84</v>
      </c>
      <c r="G50" s="94"/>
      <c r="H50" s="81" t="e">
        <f t="shared" si="3"/>
        <v>#DIV/0!</v>
      </c>
    </row>
    <row r="51" spans="1:8" x14ac:dyDescent="0.25">
      <c r="A51" s="52">
        <v>7</v>
      </c>
      <c r="B51" s="91"/>
      <c r="C51" s="92"/>
      <c r="D51" s="92"/>
      <c r="E51" s="93"/>
      <c r="F51" s="54" t="s">
        <v>84</v>
      </c>
      <c r="G51" s="94"/>
      <c r="H51" s="81" t="e">
        <f t="shared" si="3"/>
        <v>#DIV/0!</v>
      </c>
    </row>
    <row r="52" spans="1:8" x14ac:dyDescent="0.25">
      <c r="A52" s="52">
        <v>8</v>
      </c>
      <c r="B52" s="91"/>
      <c r="C52" s="92"/>
      <c r="D52" s="92"/>
      <c r="E52" s="93"/>
      <c r="F52" s="54" t="s">
        <v>84</v>
      </c>
      <c r="G52" s="94"/>
      <c r="H52" s="81" t="e">
        <f t="shared" si="3"/>
        <v>#DIV/0!</v>
      </c>
    </row>
    <row r="53" spans="1:8" x14ac:dyDescent="0.25">
      <c r="A53" s="52">
        <v>9</v>
      </c>
      <c r="B53" s="91"/>
      <c r="C53" s="92"/>
      <c r="D53" s="92"/>
      <c r="E53" s="93"/>
      <c r="F53" s="54" t="s">
        <v>84</v>
      </c>
      <c r="G53" s="94"/>
      <c r="H53" s="81" t="e">
        <f t="shared" si="3"/>
        <v>#DIV/0!</v>
      </c>
    </row>
    <row r="54" spans="1:8" x14ac:dyDescent="0.25">
      <c r="A54" s="52">
        <v>10</v>
      </c>
      <c r="B54" s="91"/>
      <c r="C54" s="92"/>
      <c r="D54" s="92"/>
      <c r="E54" s="93"/>
      <c r="F54" s="54" t="s">
        <v>84</v>
      </c>
      <c r="G54" s="94"/>
      <c r="H54" s="81" t="e">
        <f t="shared" si="3"/>
        <v>#DIV/0!</v>
      </c>
    </row>
    <row r="55" spans="1:8" x14ac:dyDescent="0.25">
      <c r="A55" s="52">
        <v>11</v>
      </c>
      <c r="B55" s="91"/>
      <c r="C55" s="92"/>
      <c r="D55" s="92"/>
      <c r="E55" s="93"/>
      <c r="F55" s="54" t="s">
        <v>84</v>
      </c>
      <c r="G55" s="94"/>
      <c r="H55" s="81" t="e">
        <f t="shared" si="3"/>
        <v>#DIV/0!</v>
      </c>
    </row>
    <row r="56" spans="1:8" x14ac:dyDescent="0.25">
      <c r="A56" s="52">
        <v>12</v>
      </c>
      <c r="B56" s="91"/>
      <c r="C56" s="92"/>
      <c r="D56" s="92"/>
      <c r="E56" s="93"/>
      <c r="F56" s="54" t="s">
        <v>84</v>
      </c>
      <c r="G56" s="94"/>
      <c r="H56" s="81" t="e">
        <f t="shared" si="3"/>
        <v>#DIV/0!</v>
      </c>
    </row>
    <row r="57" spans="1:8" x14ac:dyDescent="0.25">
      <c r="H57" s="85"/>
    </row>
    <row r="58" spans="1:8" ht="30" x14ac:dyDescent="0.25">
      <c r="A58" s="77" t="s">
        <v>92</v>
      </c>
      <c r="B58" s="77" t="s">
        <v>46</v>
      </c>
      <c r="C58" s="77" t="s">
        <v>41</v>
      </c>
      <c r="D58" s="77" t="s">
        <v>42</v>
      </c>
      <c r="E58" s="77" t="s">
        <v>87</v>
      </c>
      <c r="F58" s="77" t="s">
        <v>18</v>
      </c>
      <c r="G58" s="77" t="s">
        <v>44</v>
      </c>
      <c r="H58" s="77" t="s">
        <v>88</v>
      </c>
    </row>
    <row r="59" spans="1:8" x14ac:dyDescent="0.25">
      <c r="A59" s="52">
        <v>1</v>
      </c>
      <c r="B59" s="91"/>
      <c r="C59" s="92"/>
      <c r="D59" s="92"/>
      <c r="E59" s="93"/>
      <c r="F59" s="54" t="s">
        <v>84</v>
      </c>
      <c r="G59" s="94"/>
      <c r="H59" s="81" t="e">
        <f>G59/E59</f>
        <v>#DIV/0!</v>
      </c>
    </row>
    <row r="60" spans="1:8" x14ac:dyDescent="0.25">
      <c r="A60" s="52">
        <v>2</v>
      </c>
      <c r="B60" s="91"/>
      <c r="C60" s="92"/>
      <c r="D60" s="92"/>
      <c r="E60" s="93"/>
      <c r="F60" s="54" t="s">
        <v>84</v>
      </c>
      <c r="G60" s="94"/>
      <c r="H60" s="81" t="e">
        <f t="shared" ref="H60:H70" si="4">G60/E60</f>
        <v>#DIV/0!</v>
      </c>
    </row>
    <row r="61" spans="1:8" x14ac:dyDescent="0.25">
      <c r="A61" s="52">
        <v>3</v>
      </c>
      <c r="B61" s="91"/>
      <c r="C61" s="92"/>
      <c r="D61" s="92"/>
      <c r="E61" s="93"/>
      <c r="F61" s="54" t="s">
        <v>84</v>
      </c>
      <c r="G61" s="94"/>
      <c r="H61" s="81" t="e">
        <f t="shared" si="4"/>
        <v>#DIV/0!</v>
      </c>
    </row>
    <row r="62" spans="1:8" x14ac:dyDescent="0.25">
      <c r="A62" s="52">
        <v>4</v>
      </c>
      <c r="B62" s="91"/>
      <c r="C62" s="92"/>
      <c r="D62" s="92"/>
      <c r="E62" s="93"/>
      <c r="F62" s="54" t="s">
        <v>84</v>
      </c>
      <c r="G62" s="94"/>
      <c r="H62" s="81" t="e">
        <f t="shared" si="4"/>
        <v>#DIV/0!</v>
      </c>
    </row>
    <row r="63" spans="1:8" x14ac:dyDescent="0.25">
      <c r="A63" s="52">
        <v>5</v>
      </c>
      <c r="B63" s="91"/>
      <c r="C63" s="92"/>
      <c r="D63" s="92"/>
      <c r="E63" s="93"/>
      <c r="F63" s="54" t="s">
        <v>84</v>
      </c>
      <c r="G63" s="94"/>
      <c r="H63" s="81" t="e">
        <f t="shared" si="4"/>
        <v>#DIV/0!</v>
      </c>
    </row>
    <row r="64" spans="1:8" x14ac:dyDescent="0.25">
      <c r="A64" s="52">
        <v>6</v>
      </c>
      <c r="B64" s="91"/>
      <c r="C64" s="92"/>
      <c r="D64" s="92"/>
      <c r="E64" s="93"/>
      <c r="F64" s="54" t="s">
        <v>84</v>
      </c>
      <c r="G64" s="94"/>
      <c r="H64" s="81" t="e">
        <f t="shared" si="4"/>
        <v>#DIV/0!</v>
      </c>
    </row>
    <row r="65" spans="1:8" x14ac:dyDescent="0.25">
      <c r="A65" s="52">
        <v>7</v>
      </c>
      <c r="B65" s="91"/>
      <c r="C65" s="92"/>
      <c r="D65" s="92"/>
      <c r="E65" s="93"/>
      <c r="F65" s="54" t="s">
        <v>84</v>
      </c>
      <c r="G65" s="94"/>
      <c r="H65" s="81" t="e">
        <f t="shared" si="4"/>
        <v>#DIV/0!</v>
      </c>
    </row>
    <row r="66" spans="1:8" x14ac:dyDescent="0.25">
      <c r="A66" s="52">
        <v>8</v>
      </c>
      <c r="B66" s="91"/>
      <c r="C66" s="92"/>
      <c r="D66" s="92"/>
      <c r="E66" s="93"/>
      <c r="F66" s="54" t="s">
        <v>84</v>
      </c>
      <c r="G66" s="94"/>
      <c r="H66" s="81" t="e">
        <f t="shared" si="4"/>
        <v>#DIV/0!</v>
      </c>
    </row>
    <row r="67" spans="1:8" x14ac:dyDescent="0.25">
      <c r="A67" s="52">
        <v>9</v>
      </c>
      <c r="B67" s="91"/>
      <c r="C67" s="92"/>
      <c r="D67" s="92"/>
      <c r="E67" s="93"/>
      <c r="F67" s="54" t="s">
        <v>84</v>
      </c>
      <c r="G67" s="94"/>
      <c r="H67" s="81" t="e">
        <f t="shared" si="4"/>
        <v>#DIV/0!</v>
      </c>
    </row>
    <row r="68" spans="1:8" x14ac:dyDescent="0.25">
      <c r="A68" s="52">
        <v>10</v>
      </c>
      <c r="B68" s="91"/>
      <c r="C68" s="92"/>
      <c r="D68" s="92"/>
      <c r="E68" s="93"/>
      <c r="F68" s="54" t="s">
        <v>84</v>
      </c>
      <c r="G68" s="94"/>
      <c r="H68" s="81" t="e">
        <f t="shared" si="4"/>
        <v>#DIV/0!</v>
      </c>
    </row>
    <row r="69" spans="1:8" x14ac:dyDescent="0.25">
      <c r="A69" s="52">
        <v>11</v>
      </c>
      <c r="B69" s="91"/>
      <c r="C69" s="92"/>
      <c r="D69" s="92"/>
      <c r="E69" s="93"/>
      <c r="F69" s="54" t="s">
        <v>84</v>
      </c>
      <c r="G69" s="94"/>
      <c r="H69" s="81" t="e">
        <f t="shared" si="4"/>
        <v>#DIV/0!</v>
      </c>
    </row>
    <row r="70" spans="1:8" x14ac:dyDescent="0.25">
      <c r="A70" s="52">
        <v>12</v>
      </c>
      <c r="B70" s="91"/>
      <c r="C70" s="92"/>
      <c r="D70" s="92"/>
      <c r="E70" s="93"/>
      <c r="F70" s="54" t="s">
        <v>84</v>
      </c>
      <c r="G70" s="94"/>
      <c r="H70" s="81" t="e">
        <f t="shared" si="4"/>
        <v>#DIV/0!</v>
      </c>
    </row>
    <row r="71" spans="1:8" x14ac:dyDescent="0.25">
      <c r="A71" s="86"/>
      <c r="B71" s="87"/>
      <c r="C71" s="86"/>
      <c r="D71" s="86"/>
      <c r="E71" s="86"/>
      <c r="F71" s="86"/>
      <c r="G71" s="86"/>
      <c r="H71" s="85"/>
    </row>
    <row r="73" spans="1:8" ht="17.25" x14ac:dyDescent="0.3">
      <c r="G73" s="88" t="s">
        <v>115</v>
      </c>
    </row>
  </sheetData>
  <sheetProtection password="AD9B" sheet="1" objects="1" scenarios="1"/>
  <dataConsolidate/>
  <mergeCells count="1">
    <mergeCell ref="A6:H6"/>
  </mergeCells>
  <hyperlinks>
    <hyperlink ref="D11" location="'Climatic zone'!A1" display="Climatic zone"/>
    <hyperlink ref="G73" location="'Compliance path'!A1" display="Back to compliance path"/>
  </hyperlink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Misc!B32:B34</xm:f>
          </x14:formula1>
          <xm:sqref>B20</xm:sqref>
        </x14:dataValidation>
        <x14:dataValidation type="list" allowBlank="1" showInputMessage="1" showErrorMessage="1">
          <x14:formula1>
            <xm:f>Misc!B25:B31</xm:f>
          </x14:formula1>
          <xm:sqref>E11</xm:sqref>
        </x14:dataValidation>
        <x14:dataValidation type="list" allowBlank="1" showInputMessage="1" showErrorMessage="1">
          <x14:formula1>
            <xm:f>Misc!A15:A23</xm:f>
          </x14:formula1>
          <xm:sqref>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workbookViewId="0">
      <selection activeCell="B116" sqref="B116"/>
    </sheetView>
  </sheetViews>
  <sheetFormatPr defaultRowHeight="15" x14ac:dyDescent="0.25"/>
  <sheetData>
    <row r="2" spans="1:12" ht="15.75" x14ac:dyDescent="0.25">
      <c r="G2" s="1" t="s">
        <v>0</v>
      </c>
    </row>
    <row r="3" spans="1:12" ht="15.75" x14ac:dyDescent="0.25">
      <c r="G3" s="1" t="s">
        <v>1</v>
      </c>
    </row>
    <row r="6" spans="1:12" ht="15.75" x14ac:dyDescent="0.25">
      <c r="A6" s="126" t="s">
        <v>118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39" spans="9:9" ht="17.25" x14ac:dyDescent="0.3">
      <c r="I39" s="10" t="s">
        <v>119</v>
      </c>
    </row>
  </sheetData>
  <sheetProtection password="AD9B" sheet="1" objects="1" scenarios="1"/>
  <mergeCells count="1">
    <mergeCell ref="A6:L6"/>
  </mergeCells>
  <hyperlinks>
    <hyperlink ref="I39" location="'ENE-2 SANS Input sheet'!A1" display="BACK TO SANS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showGridLines="0" zoomScale="85" zoomScaleNormal="85" workbookViewId="0">
      <selection activeCell="G59" sqref="G59:G70"/>
    </sheetView>
  </sheetViews>
  <sheetFormatPr defaultRowHeight="15" x14ac:dyDescent="0.25"/>
  <cols>
    <col min="1" max="1" width="27.140625" style="84" customWidth="1"/>
    <col min="2" max="2" width="36.5703125" style="45" bestFit="1" customWidth="1"/>
    <col min="3" max="4" width="20.7109375" style="84" customWidth="1"/>
    <col min="5" max="5" width="33.85546875" style="84" customWidth="1"/>
    <col min="6" max="6" width="21.42578125" style="84" bestFit="1" customWidth="1"/>
    <col min="7" max="7" width="16.140625" style="84" customWidth="1"/>
    <col min="8" max="8" width="23.140625" style="45" customWidth="1"/>
    <col min="9" max="9" width="9.140625" style="45"/>
    <col min="10" max="10" width="0" style="45" hidden="1" customWidth="1"/>
    <col min="11" max="11" width="20.5703125" style="45" hidden="1" customWidth="1"/>
    <col min="12" max="16384" width="9.140625" style="45"/>
  </cols>
  <sheetData>
    <row r="1" spans="1:8" x14ac:dyDescent="0.25">
      <c r="A1" s="48"/>
      <c r="B1" s="49"/>
      <c r="C1" s="50"/>
      <c r="D1" s="50"/>
      <c r="E1" s="50"/>
      <c r="F1" s="50"/>
      <c r="G1" s="50"/>
      <c r="H1" s="51"/>
    </row>
    <row r="2" spans="1:8" ht="15.75" x14ac:dyDescent="0.25">
      <c r="A2" s="52"/>
      <c r="B2" s="53"/>
      <c r="C2" s="54"/>
      <c r="D2" s="55" t="s">
        <v>0</v>
      </c>
      <c r="E2" s="54"/>
      <c r="F2" s="54"/>
      <c r="G2" s="54"/>
      <c r="H2" s="56"/>
    </row>
    <row r="3" spans="1:8" ht="15.75" x14ac:dyDescent="0.25">
      <c r="A3" s="52"/>
      <c r="B3" s="53"/>
      <c r="C3" s="54"/>
      <c r="D3" s="55" t="s">
        <v>106</v>
      </c>
      <c r="E3" s="54"/>
      <c r="F3" s="54"/>
      <c r="G3" s="54"/>
      <c r="H3" s="56"/>
    </row>
    <row r="4" spans="1:8" x14ac:dyDescent="0.25">
      <c r="A4" s="52"/>
      <c r="B4" s="53"/>
      <c r="C4" s="54"/>
      <c r="D4" s="54"/>
      <c r="E4" s="54"/>
      <c r="F4" s="54"/>
      <c r="G4" s="54"/>
      <c r="H4" s="56"/>
    </row>
    <row r="5" spans="1:8" x14ac:dyDescent="0.25">
      <c r="A5" s="52"/>
      <c r="B5" s="53"/>
      <c r="C5" s="54"/>
      <c r="D5" s="54"/>
      <c r="E5" s="54"/>
      <c r="F5" s="54"/>
      <c r="G5" s="54"/>
      <c r="H5" s="56"/>
    </row>
    <row r="6" spans="1:8" ht="15.75" x14ac:dyDescent="0.25">
      <c r="A6" s="124" t="s">
        <v>124</v>
      </c>
      <c r="B6" s="125"/>
      <c r="C6" s="125"/>
      <c r="D6" s="125"/>
      <c r="E6" s="125"/>
      <c r="F6" s="125"/>
      <c r="G6" s="125"/>
      <c r="H6" s="128"/>
    </row>
    <row r="7" spans="1:8" x14ac:dyDescent="0.25">
      <c r="A7" s="57" t="s">
        <v>2</v>
      </c>
      <c r="B7" s="58"/>
      <c r="C7" s="54"/>
      <c r="D7" s="54"/>
      <c r="E7" s="54"/>
      <c r="F7" s="54"/>
      <c r="G7" s="54"/>
      <c r="H7" s="56"/>
    </row>
    <row r="8" spans="1:8" x14ac:dyDescent="0.25">
      <c r="A8" s="57"/>
      <c r="B8" s="58"/>
      <c r="C8" s="54"/>
      <c r="D8" s="54"/>
      <c r="E8" s="54"/>
      <c r="F8" s="54"/>
      <c r="G8" s="54"/>
      <c r="H8" s="56"/>
    </row>
    <row r="9" spans="1:8" x14ac:dyDescent="0.25">
      <c r="A9" s="59" t="s">
        <v>3</v>
      </c>
      <c r="B9" s="89"/>
      <c r="C9" s="54"/>
      <c r="D9" s="54" t="s">
        <v>49</v>
      </c>
      <c r="E9" s="90"/>
      <c r="F9" s="54"/>
      <c r="G9" s="54"/>
      <c r="H9" s="56"/>
    </row>
    <row r="10" spans="1:8" ht="30" x14ac:dyDescent="0.25">
      <c r="A10" s="59"/>
      <c r="B10" s="89"/>
      <c r="C10" s="54"/>
      <c r="D10" s="60" t="s">
        <v>50</v>
      </c>
      <c r="E10" s="90" t="str">
        <f>IF(E9&gt;0,VLOOKUP(E9,Misc!A16:B23,2,FALSE), " ")</f>
        <v xml:space="preserve"> </v>
      </c>
      <c r="F10" s="54"/>
      <c r="G10" s="54"/>
      <c r="H10" s="56"/>
    </row>
    <row r="11" spans="1:8" ht="17.25" x14ac:dyDescent="0.3">
      <c r="A11" s="59"/>
      <c r="B11" s="89"/>
      <c r="C11" s="54"/>
      <c r="D11" s="61" t="s">
        <v>58</v>
      </c>
      <c r="E11" s="90"/>
      <c r="F11" s="54"/>
      <c r="G11" s="54"/>
      <c r="H11" s="56"/>
    </row>
    <row r="12" spans="1:8" x14ac:dyDescent="0.25">
      <c r="A12" s="59" t="s">
        <v>4</v>
      </c>
      <c r="B12" s="89"/>
      <c r="C12" s="54"/>
      <c r="D12" s="54" t="s">
        <v>98</v>
      </c>
      <c r="E12" s="62" t="e">
        <f>VLOOKUP($E$10,Misc!$M$16:$S$23,$E$11+1,FALSE)</f>
        <v>#N/A</v>
      </c>
      <c r="F12" s="54"/>
      <c r="G12" s="54"/>
      <c r="H12" s="56"/>
    </row>
    <row r="13" spans="1:8" x14ac:dyDescent="0.25">
      <c r="A13" s="59" t="s">
        <v>5</v>
      </c>
      <c r="B13" s="89"/>
      <c r="C13" s="54"/>
      <c r="D13" s="54"/>
      <c r="E13" s="54"/>
      <c r="F13" s="54"/>
      <c r="G13" s="54"/>
      <c r="H13" s="56"/>
    </row>
    <row r="14" spans="1:8" x14ac:dyDescent="0.25">
      <c r="A14" s="59" t="s">
        <v>6</v>
      </c>
      <c r="B14" s="89"/>
      <c r="C14" s="54"/>
      <c r="D14" s="54"/>
      <c r="E14" s="54"/>
      <c r="F14" s="54"/>
      <c r="G14" s="54"/>
      <c r="H14" s="56"/>
    </row>
    <row r="15" spans="1:8" x14ac:dyDescent="0.25">
      <c r="A15" s="59" t="s">
        <v>7</v>
      </c>
      <c r="B15" s="89"/>
      <c r="C15" s="54"/>
      <c r="D15" s="54"/>
      <c r="E15" s="54"/>
      <c r="F15" s="54"/>
      <c r="G15" s="54"/>
      <c r="H15" s="56"/>
    </row>
    <row r="16" spans="1:8" x14ac:dyDescent="0.25">
      <c r="A16" s="59"/>
      <c r="B16" s="53"/>
      <c r="C16" s="54"/>
      <c r="D16" s="54"/>
      <c r="E16" s="54"/>
      <c r="F16" s="54"/>
      <c r="G16" s="54"/>
      <c r="H16" s="56"/>
    </row>
    <row r="17" spans="1:17" x14ac:dyDescent="0.25">
      <c r="A17" s="59"/>
      <c r="B17" s="53"/>
      <c r="C17" s="54"/>
      <c r="D17" s="54"/>
      <c r="E17" s="54"/>
      <c r="F17" s="54"/>
      <c r="G17" s="54"/>
      <c r="H17" s="56"/>
    </row>
    <row r="18" spans="1:17" x14ac:dyDescent="0.25">
      <c r="A18" s="57" t="s">
        <v>8</v>
      </c>
      <c r="B18" s="53"/>
      <c r="C18" s="54"/>
      <c r="D18" s="63" t="s">
        <v>59</v>
      </c>
      <c r="E18" s="64"/>
      <c r="F18" s="54"/>
      <c r="G18" s="65"/>
      <c r="H18" s="56"/>
    </row>
    <row r="19" spans="1:17" x14ac:dyDescent="0.25">
      <c r="A19" s="57"/>
      <c r="B19" s="53"/>
      <c r="C19" s="54"/>
      <c r="D19" s="63"/>
      <c r="E19" s="64"/>
      <c r="F19" s="54"/>
      <c r="G19" s="65"/>
      <c r="H19" s="56"/>
    </row>
    <row r="20" spans="1:17" x14ac:dyDescent="0.25">
      <c r="A20" s="59" t="s">
        <v>67</v>
      </c>
      <c r="B20" s="90"/>
      <c r="C20" s="54"/>
      <c r="D20" s="54"/>
      <c r="E20" s="54"/>
      <c r="F20" s="54"/>
      <c r="G20" s="54"/>
      <c r="H20" s="56"/>
    </row>
    <row r="21" spans="1:17" ht="17.25" x14ac:dyDescent="0.3">
      <c r="A21" s="59" t="s">
        <v>48</v>
      </c>
      <c r="B21" s="90"/>
      <c r="C21" s="54"/>
      <c r="D21" s="54" t="s">
        <v>83</v>
      </c>
      <c r="E21" s="47" t="str">
        <f>IF(B21&gt;0,E28*1000/B21, " ")</f>
        <v xml:space="preserve"> </v>
      </c>
      <c r="F21" s="54"/>
      <c r="G21" s="54" t="s">
        <v>61</v>
      </c>
      <c r="H21" s="105" t="e">
        <f>IF(AND($E$22&gt;0.15,$G$25&lt;0.2),2,IF($E$22&gt;0.15,1,0))</f>
        <v>#DIV/0!</v>
      </c>
    </row>
    <row r="22" spans="1:17" x14ac:dyDescent="0.25">
      <c r="A22" s="59"/>
      <c r="B22" s="90"/>
      <c r="C22" s="54"/>
      <c r="D22" s="95" t="s">
        <v>113</v>
      </c>
      <c r="E22" s="96" t="e">
        <f>(E28-E25)/E28</f>
        <v>#DIV/0!</v>
      </c>
      <c r="F22" s="54"/>
      <c r="G22" s="67"/>
      <c r="H22" s="68"/>
    </row>
    <row r="23" spans="1:17" x14ac:dyDescent="0.25">
      <c r="A23" s="69"/>
      <c r="B23" s="90"/>
      <c r="C23" s="54"/>
      <c r="D23" s="54"/>
      <c r="E23" s="70" t="e">
        <f>(E28-E25)/E28*100</f>
        <v>#DIV/0!</v>
      </c>
      <c r="F23" s="54"/>
      <c r="G23" s="54"/>
      <c r="H23" s="56"/>
    </row>
    <row r="24" spans="1:17" x14ac:dyDescent="0.25">
      <c r="A24" s="69"/>
      <c r="B24" s="71"/>
      <c r="C24" s="54"/>
      <c r="D24" s="54"/>
      <c r="E24" s="62"/>
      <c r="F24" s="54" t="s">
        <v>123</v>
      </c>
      <c r="G24" s="54" t="s">
        <v>114</v>
      </c>
      <c r="H24" s="56"/>
      <c r="K24" s="73" t="e">
        <f>IF(AND($E$22&gt;15,$G$25&lt;20),2,IF($E$22&gt;15,1,0))</f>
        <v>#DIV/0!</v>
      </c>
    </row>
    <row r="25" spans="1:17" x14ac:dyDescent="0.25">
      <c r="A25" s="69"/>
      <c r="B25" s="71"/>
      <c r="C25" s="54"/>
      <c r="D25" s="54" t="s">
        <v>94</v>
      </c>
      <c r="E25" s="72" t="e">
        <f>AVERAGE(H31:H42)</f>
        <v>#DIV/0!</v>
      </c>
      <c r="F25" s="54" t="e">
        <f>MAX(H31:H42)</f>
        <v>#DIV/0!</v>
      </c>
      <c r="G25" s="65" t="e">
        <f>($E$25-F25)/E25</f>
        <v>#DIV/0!</v>
      </c>
      <c r="H25" s="56"/>
      <c r="J25" s="45" t="e">
        <f>IF(E25:E25&gt;0,1,0)</f>
        <v>#DIV/0!</v>
      </c>
    </row>
    <row r="26" spans="1:17" x14ac:dyDescent="0.25">
      <c r="A26" s="69"/>
      <c r="B26" s="71"/>
      <c r="C26" s="54"/>
      <c r="D26" s="54" t="s">
        <v>95</v>
      </c>
      <c r="E26" s="72" t="e">
        <f>AVERAGE(H45:H56)</f>
        <v>#DIV/0!</v>
      </c>
      <c r="F26" s="54" t="e">
        <f>MAX(H45:H56)</f>
        <v>#DIV/0!</v>
      </c>
      <c r="G26" s="65" t="e">
        <f>($E$26-F26)/E26</f>
        <v>#DIV/0!</v>
      </c>
      <c r="H26" s="56"/>
      <c r="J26" s="45" t="e">
        <f t="shared" ref="J26:J27" si="0">IF(E26:E26&gt;0,1,0)</f>
        <v>#DIV/0!</v>
      </c>
      <c r="K26" s="73"/>
      <c r="L26" s="73"/>
      <c r="M26" s="73"/>
    </row>
    <row r="27" spans="1:17" x14ac:dyDescent="0.25">
      <c r="A27" s="69"/>
      <c r="B27" s="71"/>
      <c r="C27" s="54"/>
      <c r="D27" s="54" t="s">
        <v>96</v>
      </c>
      <c r="E27" s="72" t="e">
        <f>AVERAGE(H59:H70)</f>
        <v>#DIV/0!</v>
      </c>
      <c r="F27" s="104" t="e">
        <f>MAX(H59:H70)</f>
        <v>#DIV/0!</v>
      </c>
      <c r="G27" s="65" t="e">
        <f>($E$27-F27)/E27</f>
        <v>#DIV/0!</v>
      </c>
      <c r="H27" s="56"/>
      <c r="J27" s="45" t="e">
        <f t="shared" si="0"/>
        <v>#DIV/0!</v>
      </c>
      <c r="K27" s="73"/>
      <c r="L27" s="73" t="s">
        <v>97</v>
      </c>
      <c r="M27" s="74"/>
    </row>
    <row r="28" spans="1:17" x14ac:dyDescent="0.25">
      <c r="A28" s="69"/>
      <c r="B28" s="71"/>
      <c r="C28" s="54"/>
      <c r="D28" s="75" t="s">
        <v>93</v>
      </c>
      <c r="E28" s="76" t="e">
        <f>SUM(E25:E27)/J28</f>
        <v>#DIV/0!</v>
      </c>
      <c r="F28" s="54"/>
      <c r="G28" s="54"/>
      <c r="H28" s="56"/>
      <c r="J28" s="45" t="e">
        <f>SUM(J25:J27)</f>
        <v>#DIV/0!</v>
      </c>
      <c r="K28" s="73"/>
      <c r="L28" s="73"/>
      <c r="M28" s="73"/>
    </row>
    <row r="29" spans="1:17" x14ac:dyDescent="0.25">
      <c r="A29" s="69" t="s">
        <v>89</v>
      </c>
      <c r="B29" s="53"/>
      <c r="C29" s="54"/>
      <c r="D29" s="54"/>
      <c r="E29" s="54"/>
      <c r="F29" s="54"/>
      <c r="G29" s="54"/>
      <c r="H29" s="56"/>
      <c r="K29" s="73"/>
      <c r="L29" s="73"/>
      <c r="M29" s="73"/>
    </row>
    <row r="30" spans="1:17" s="78" customFormat="1" ht="30" x14ac:dyDescent="0.25">
      <c r="A30" s="77" t="s">
        <v>110</v>
      </c>
      <c r="B30" s="77" t="s">
        <v>46</v>
      </c>
      <c r="C30" s="77" t="s">
        <v>41</v>
      </c>
      <c r="D30" s="77" t="s">
        <v>42</v>
      </c>
      <c r="E30" s="77" t="s">
        <v>87</v>
      </c>
      <c r="F30" s="77" t="s">
        <v>18</v>
      </c>
      <c r="G30" s="77" t="s">
        <v>44</v>
      </c>
      <c r="H30" s="77" t="s">
        <v>88</v>
      </c>
      <c r="K30" s="79" t="s">
        <v>105</v>
      </c>
      <c r="L30" s="79"/>
      <c r="M30" s="80"/>
      <c r="N30" s="80"/>
      <c r="O30" s="80"/>
      <c r="P30" s="80"/>
      <c r="Q30" s="80"/>
    </row>
    <row r="31" spans="1:17" x14ac:dyDescent="0.25">
      <c r="A31" s="52">
        <v>1</v>
      </c>
      <c r="B31" s="91"/>
      <c r="C31" s="92"/>
      <c r="D31" s="92"/>
      <c r="E31" s="93"/>
      <c r="F31" s="54" t="s">
        <v>84</v>
      </c>
      <c r="G31" s="94"/>
      <c r="H31" s="103" t="e">
        <f>G31/E31</f>
        <v>#DIV/0!</v>
      </c>
      <c r="K31" s="73" t="e">
        <f>$B$21*$E$12*E31</f>
        <v>#N/A</v>
      </c>
      <c r="L31" s="73"/>
      <c r="M31" s="82"/>
      <c r="N31" s="82"/>
      <c r="O31" s="82"/>
      <c r="P31" s="82"/>
      <c r="Q31" s="82"/>
    </row>
    <row r="32" spans="1:17" x14ac:dyDescent="0.25">
      <c r="A32" s="52">
        <v>2</v>
      </c>
      <c r="B32" s="91"/>
      <c r="C32" s="92"/>
      <c r="D32" s="92"/>
      <c r="E32" s="93"/>
      <c r="F32" s="54" t="s">
        <v>84</v>
      </c>
      <c r="G32" s="94"/>
      <c r="H32" s="103" t="e">
        <f t="shared" ref="H32:H42" si="1">G32/E32</f>
        <v>#DIV/0!</v>
      </c>
      <c r="K32" s="73" t="e">
        <f t="shared" ref="K32:K42" si="2">$B$21*$E$12*E32</f>
        <v>#N/A</v>
      </c>
      <c r="L32" s="73"/>
      <c r="M32" s="82"/>
      <c r="N32" s="82"/>
      <c r="O32" s="82"/>
      <c r="P32" s="82"/>
      <c r="Q32" s="82"/>
    </row>
    <row r="33" spans="1:17" x14ac:dyDescent="0.25">
      <c r="A33" s="52">
        <v>3</v>
      </c>
      <c r="B33" s="91"/>
      <c r="C33" s="92"/>
      <c r="D33" s="92"/>
      <c r="E33" s="93"/>
      <c r="F33" s="54" t="s">
        <v>84</v>
      </c>
      <c r="G33" s="94"/>
      <c r="H33" s="103" t="e">
        <f t="shared" si="1"/>
        <v>#DIV/0!</v>
      </c>
      <c r="K33" s="73" t="e">
        <f t="shared" si="2"/>
        <v>#N/A</v>
      </c>
      <c r="L33" s="73"/>
      <c r="M33" s="82"/>
      <c r="N33" s="82"/>
      <c r="O33" s="82"/>
      <c r="P33" s="82"/>
      <c r="Q33" s="82"/>
    </row>
    <row r="34" spans="1:17" x14ac:dyDescent="0.25">
      <c r="A34" s="52">
        <v>4</v>
      </c>
      <c r="B34" s="91"/>
      <c r="C34" s="92"/>
      <c r="D34" s="92"/>
      <c r="E34" s="93"/>
      <c r="F34" s="54" t="s">
        <v>84</v>
      </c>
      <c r="G34" s="94"/>
      <c r="H34" s="103" t="e">
        <f t="shared" si="1"/>
        <v>#DIV/0!</v>
      </c>
      <c r="K34" s="73" t="e">
        <f t="shared" si="2"/>
        <v>#N/A</v>
      </c>
      <c r="L34" s="73"/>
      <c r="M34" s="82"/>
      <c r="N34" s="82"/>
      <c r="O34" s="82"/>
      <c r="P34" s="82"/>
      <c r="Q34" s="82"/>
    </row>
    <row r="35" spans="1:17" x14ac:dyDescent="0.25">
      <c r="A35" s="52">
        <v>5</v>
      </c>
      <c r="B35" s="91"/>
      <c r="C35" s="92"/>
      <c r="D35" s="92"/>
      <c r="E35" s="93"/>
      <c r="F35" s="54" t="s">
        <v>84</v>
      </c>
      <c r="G35" s="94"/>
      <c r="H35" s="103" t="e">
        <f t="shared" si="1"/>
        <v>#DIV/0!</v>
      </c>
      <c r="K35" s="73" t="e">
        <f t="shared" si="2"/>
        <v>#N/A</v>
      </c>
      <c r="L35" s="73"/>
      <c r="M35" s="82"/>
      <c r="N35" s="82"/>
      <c r="O35" s="82"/>
      <c r="P35" s="82"/>
      <c r="Q35" s="82"/>
    </row>
    <row r="36" spans="1:17" x14ac:dyDescent="0.25">
      <c r="A36" s="52">
        <v>6</v>
      </c>
      <c r="B36" s="91"/>
      <c r="C36" s="92"/>
      <c r="D36" s="92"/>
      <c r="E36" s="93"/>
      <c r="F36" s="54" t="s">
        <v>84</v>
      </c>
      <c r="G36" s="94"/>
      <c r="H36" s="103" t="e">
        <f t="shared" si="1"/>
        <v>#DIV/0!</v>
      </c>
      <c r="K36" s="73" t="e">
        <f t="shared" si="2"/>
        <v>#N/A</v>
      </c>
      <c r="L36" s="73"/>
      <c r="M36" s="82"/>
      <c r="N36" s="82"/>
      <c r="O36" s="82"/>
      <c r="P36" s="82"/>
      <c r="Q36" s="82"/>
    </row>
    <row r="37" spans="1:17" x14ac:dyDescent="0.25">
      <c r="A37" s="52">
        <v>7</v>
      </c>
      <c r="B37" s="91"/>
      <c r="C37" s="92"/>
      <c r="D37" s="92"/>
      <c r="E37" s="93"/>
      <c r="F37" s="54" t="s">
        <v>84</v>
      </c>
      <c r="G37" s="94"/>
      <c r="H37" s="103" t="e">
        <f t="shared" si="1"/>
        <v>#DIV/0!</v>
      </c>
      <c r="K37" s="73" t="e">
        <f t="shared" si="2"/>
        <v>#N/A</v>
      </c>
      <c r="L37" s="73"/>
      <c r="M37" s="82"/>
      <c r="N37" s="82"/>
      <c r="O37" s="82"/>
      <c r="P37" s="82"/>
      <c r="Q37" s="82"/>
    </row>
    <row r="38" spans="1:17" x14ac:dyDescent="0.25">
      <c r="A38" s="52">
        <v>8</v>
      </c>
      <c r="B38" s="91"/>
      <c r="C38" s="92"/>
      <c r="D38" s="92"/>
      <c r="E38" s="93"/>
      <c r="F38" s="54" t="s">
        <v>84</v>
      </c>
      <c r="G38" s="94"/>
      <c r="H38" s="103" t="e">
        <f t="shared" si="1"/>
        <v>#DIV/0!</v>
      </c>
      <c r="K38" s="73" t="e">
        <f t="shared" si="2"/>
        <v>#N/A</v>
      </c>
      <c r="L38" s="73"/>
      <c r="M38" s="82"/>
      <c r="N38" s="82"/>
      <c r="O38" s="82"/>
      <c r="P38" s="82"/>
      <c r="Q38" s="82"/>
    </row>
    <row r="39" spans="1:17" x14ac:dyDescent="0.25">
      <c r="A39" s="52">
        <v>9</v>
      </c>
      <c r="B39" s="91"/>
      <c r="C39" s="92"/>
      <c r="D39" s="92"/>
      <c r="E39" s="93"/>
      <c r="F39" s="54" t="s">
        <v>84</v>
      </c>
      <c r="G39" s="94"/>
      <c r="H39" s="103" t="e">
        <f t="shared" si="1"/>
        <v>#DIV/0!</v>
      </c>
      <c r="K39" s="73" t="e">
        <f t="shared" si="2"/>
        <v>#N/A</v>
      </c>
      <c r="L39" s="73"/>
      <c r="M39" s="82"/>
      <c r="N39" s="82"/>
      <c r="O39" s="82"/>
      <c r="P39" s="82"/>
      <c r="Q39" s="82"/>
    </row>
    <row r="40" spans="1:17" x14ac:dyDescent="0.25">
      <c r="A40" s="52">
        <v>10</v>
      </c>
      <c r="B40" s="91"/>
      <c r="C40" s="92"/>
      <c r="D40" s="92"/>
      <c r="E40" s="93"/>
      <c r="F40" s="54" t="s">
        <v>84</v>
      </c>
      <c r="G40" s="94"/>
      <c r="H40" s="103" t="e">
        <f t="shared" si="1"/>
        <v>#DIV/0!</v>
      </c>
      <c r="K40" s="73" t="e">
        <f t="shared" si="2"/>
        <v>#N/A</v>
      </c>
      <c r="L40" s="73"/>
      <c r="M40" s="82"/>
      <c r="N40" s="82"/>
      <c r="O40" s="82"/>
      <c r="P40" s="82"/>
      <c r="Q40" s="82"/>
    </row>
    <row r="41" spans="1:17" x14ac:dyDescent="0.25">
      <c r="A41" s="52">
        <v>11</v>
      </c>
      <c r="B41" s="91"/>
      <c r="C41" s="92"/>
      <c r="D41" s="92"/>
      <c r="E41" s="93"/>
      <c r="F41" s="54" t="s">
        <v>84</v>
      </c>
      <c r="G41" s="94"/>
      <c r="H41" s="103" t="e">
        <f t="shared" si="1"/>
        <v>#DIV/0!</v>
      </c>
      <c r="K41" s="73" t="e">
        <f t="shared" si="2"/>
        <v>#N/A</v>
      </c>
      <c r="L41" s="73"/>
      <c r="M41" s="82"/>
      <c r="N41" s="82"/>
      <c r="O41" s="82"/>
      <c r="P41" s="82"/>
      <c r="Q41" s="82"/>
    </row>
    <row r="42" spans="1:17" x14ac:dyDescent="0.25">
      <c r="A42" s="52">
        <v>12</v>
      </c>
      <c r="B42" s="91"/>
      <c r="C42" s="92"/>
      <c r="D42" s="92"/>
      <c r="E42" s="93"/>
      <c r="F42" s="54" t="s">
        <v>84</v>
      </c>
      <c r="G42" s="94"/>
      <c r="H42" s="103" t="e">
        <f t="shared" si="1"/>
        <v>#DIV/0!</v>
      </c>
      <c r="K42" s="73" t="e">
        <f t="shared" si="2"/>
        <v>#N/A</v>
      </c>
      <c r="L42" s="73"/>
      <c r="M42" s="82"/>
      <c r="N42" s="82"/>
      <c r="O42" s="82"/>
      <c r="P42" s="82"/>
      <c r="Q42" s="82"/>
    </row>
    <row r="43" spans="1:17" x14ac:dyDescent="0.25">
      <c r="A43" s="52"/>
      <c r="B43" s="53"/>
      <c r="C43" s="83"/>
      <c r="D43" s="83"/>
      <c r="E43" s="65"/>
      <c r="F43" s="54"/>
      <c r="G43" s="54"/>
      <c r="H43" s="81"/>
      <c r="K43" s="82"/>
      <c r="L43" s="82"/>
      <c r="M43" s="82"/>
      <c r="N43" s="82"/>
      <c r="O43" s="82"/>
      <c r="P43" s="82"/>
      <c r="Q43" s="82"/>
    </row>
    <row r="44" spans="1:17" ht="30" x14ac:dyDescent="0.25">
      <c r="A44" s="77" t="s">
        <v>111</v>
      </c>
      <c r="B44" s="77" t="s">
        <v>46</v>
      </c>
      <c r="C44" s="77" t="s">
        <v>41</v>
      </c>
      <c r="D44" s="77" t="s">
        <v>42</v>
      </c>
      <c r="E44" s="77" t="s">
        <v>87</v>
      </c>
      <c r="F44" s="77" t="s">
        <v>18</v>
      </c>
      <c r="G44" s="77" t="s">
        <v>44</v>
      </c>
      <c r="H44" s="77" t="s">
        <v>88</v>
      </c>
      <c r="K44" s="82"/>
      <c r="L44" s="82"/>
      <c r="M44" s="82"/>
      <c r="N44" s="82"/>
      <c r="O44" s="82"/>
      <c r="P44" s="82"/>
      <c r="Q44" s="82"/>
    </row>
    <row r="45" spans="1:17" x14ac:dyDescent="0.25">
      <c r="A45" s="52">
        <v>1</v>
      </c>
      <c r="B45" s="91"/>
      <c r="C45" s="92"/>
      <c r="D45" s="92"/>
      <c r="E45" s="93"/>
      <c r="F45" s="54" t="s">
        <v>84</v>
      </c>
      <c r="G45" s="94"/>
      <c r="H45" s="103" t="e">
        <f>G45/E45</f>
        <v>#DIV/0!</v>
      </c>
    </row>
    <row r="46" spans="1:17" x14ac:dyDescent="0.25">
      <c r="A46" s="52">
        <v>2</v>
      </c>
      <c r="B46" s="91"/>
      <c r="C46" s="92"/>
      <c r="D46" s="92"/>
      <c r="E46" s="93"/>
      <c r="F46" s="54" t="s">
        <v>84</v>
      </c>
      <c r="G46" s="94"/>
      <c r="H46" s="103" t="e">
        <f t="shared" ref="H46:H56" si="3">G46/E46</f>
        <v>#DIV/0!</v>
      </c>
    </row>
    <row r="47" spans="1:17" x14ac:dyDescent="0.25">
      <c r="A47" s="52">
        <v>3</v>
      </c>
      <c r="B47" s="91"/>
      <c r="C47" s="92"/>
      <c r="D47" s="92"/>
      <c r="E47" s="93"/>
      <c r="F47" s="54" t="s">
        <v>84</v>
      </c>
      <c r="G47" s="94"/>
      <c r="H47" s="103" t="e">
        <f t="shared" si="3"/>
        <v>#DIV/0!</v>
      </c>
    </row>
    <row r="48" spans="1:17" x14ac:dyDescent="0.25">
      <c r="A48" s="52">
        <v>4</v>
      </c>
      <c r="B48" s="91"/>
      <c r="C48" s="92"/>
      <c r="D48" s="92"/>
      <c r="E48" s="93"/>
      <c r="F48" s="54" t="s">
        <v>84</v>
      </c>
      <c r="G48" s="94"/>
      <c r="H48" s="103" t="e">
        <f t="shared" si="3"/>
        <v>#DIV/0!</v>
      </c>
    </row>
    <row r="49" spans="1:8" x14ac:dyDescent="0.25">
      <c r="A49" s="52">
        <v>5</v>
      </c>
      <c r="B49" s="91"/>
      <c r="C49" s="92"/>
      <c r="D49" s="92"/>
      <c r="E49" s="93"/>
      <c r="F49" s="54" t="s">
        <v>84</v>
      </c>
      <c r="G49" s="94"/>
      <c r="H49" s="103" t="e">
        <f t="shared" si="3"/>
        <v>#DIV/0!</v>
      </c>
    </row>
    <row r="50" spans="1:8" x14ac:dyDescent="0.25">
      <c r="A50" s="52">
        <v>6</v>
      </c>
      <c r="B50" s="91"/>
      <c r="C50" s="92"/>
      <c r="D50" s="92"/>
      <c r="E50" s="93"/>
      <c r="F50" s="54" t="s">
        <v>84</v>
      </c>
      <c r="G50" s="94"/>
      <c r="H50" s="103" t="e">
        <f t="shared" si="3"/>
        <v>#DIV/0!</v>
      </c>
    </row>
    <row r="51" spans="1:8" x14ac:dyDescent="0.25">
      <c r="A51" s="52">
        <v>7</v>
      </c>
      <c r="B51" s="91"/>
      <c r="C51" s="92"/>
      <c r="D51" s="92"/>
      <c r="E51" s="93"/>
      <c r="F51" s="54" t="s">
        <v>84</v>
      </c>
      <c r="G51" s="94"/>
      <c r="H51" s="103" t="e">
        <f t="shared" si="3"/>
        <v>#DIV/0!</v>
      </c>
    </row>
    <row r="52" spans="1:8" x14ac:dyDescent="0.25">
      <c r="A52" s="52">
        <v>8</v>
      </c>
      <c r="B52" s="91"/>
      <c r="C52" s="92"/>
      <c r="D52" s="92"/>
      <c r="E52" s="93"/>
      <c r="F52" s="54" t="s">
        <v>84</v>
      </c>
      <c r="G52" s="94"/>
      <c r="H52" s="103" t="e">
        <f t="shared" si="3"/>
        <v>#DIV/0!</v>
      </c>
    </row>
    <row r="53" spans="1:8" x14ac:dyDescent="0.25">
      <c r="A53" s="52">
        <v>9</v>
      </c>
      <c r="B53" s="91"/>
      <c r="C53" s="92"/>
      <c r="D53" s="92"/>
      <c r="E53" s="93"/>
      <c r="F53" s="54" t="s">
        <v>84</v>
      </c>
      <c r="G53" s="94"/>
      <c r="H53" s="103" t="e">
        <f t="shared" si="3"/>
        <v>#DIV/0!</v>
      </c>
    </row>
    <row r="54" spans="1:8" x14ac:dyDescent="0.25">
      <c r="A54" s="52">
        <v>10</v>
      </c>
      <c r="B54" s="91"/>
      <c r="C54" s="92"/>
      <c r="D54" s="92"/>
      <c r="E54" s="93"/>
      <c r="F54" s="54" t="s">
        <v>84</v>
      </c>
      <c r="G54" s="94"/>
      <c r="H54" s="103" t="e">
        <f t="shared" si="3"/>
        <v>#DIV/0!</v>
      </c>
    </row>
    <row r="55" spans="1:8" x14ac:dyDescent="0.25">
      <c r="A55" s="52">
        <v>11</v>
      </c>
      <c r="B55" s="91"/>
      <c r="C55" s="92"/>
      <c r="D55" s="92"/>
      <c r="E55" s="93"/>
      <c r="F55" s="54" t="s">
        <v>84</v>
      </c>
      <c r="G55" s="94"/>
      <c r="H55" s="103" t="e">
        <f t="shared" si="3"/>
        <v>#DIV/0!</v>
      </c>
    </row>
    <row r="56" spans="1:8" x14ac:dyDescent="0.25">
      <c r="A56" s="52">
        <v>12</v>
      </c>
      <c r="B56" s="91"/>
      <c r="C56" s="92"/>
      <c r="D56" s="92"/>
      <c r="E56" s="93"/>
      <c r="F56" s="54" t="s">
        <v>84</v>
      </c>
      <c r="G56" s="94"/>
      <c r="H56" s="103" t="e">
        <f t="shared" si="3"/>
        <v>#DIV/0!</v>
      </c>
    </row>
    <row r="57" spans="1:8" x14ac:dyDescent="0.25">
      <c r="H57" s="85"/>
    </row>
    <row r="58" spans="1:8" ht="30" x14ac:dyDescent="0.25">
      <c r="A58" s="77" t="s">
        <v>112</v>
      </c>
      <c r="B58" s="77" t="s">
        <v>46</v>
      </c>
      <c r="C58" s="77" t="s">
        <v>41</v>
      </c>
      <c r="D58" s="77" t="s">
        <v>42</v>
      </c>
      <c r="E58" s="77" t="s">
        <v>87</v>
      </c>
      <c r="F58" s="77" t="s">
        <v>18</v>
      </c>
      <c r="G58" s="77" t="s">
        <v>44</v>
      </c>
      <c r="H58" s="77" t="s">
        <v>88</v>
      </c>
    </row>
    <row r="59" spans="1:8" x14ac:dyDescent="0.25">
      <c r="A59" s="52">
        <v>1</v>
      </c>
      <c r="B59" s="91"/>
      <c r="C59" s="92"/>
      <c r="D59" s="92"/>
      <c r="E59" s="93"/>
      <c r="F59" s="54" t="s">
        <v>84</v>
      </c>
      <c r="G59" s="94"/>
      <c r="H59" s="103" t="e">
        <f>G59/E59</f>
        <v>#DIV/0!</v>
      </c>
    </row>
    <row r="60" spans="1:8" x14ac:dyDescent="0.25">
      <c r="A60" s="52">
        <v>2</v>
      </c>
      <c r="B60" s="91"/>
      <c r="C60" s="92"/>
      <c r="D60" s="92"/>
      <c r="E60" s="93"/>
      <c r="F60" s="54" t="s">
        <v>84</v>
      </c>
      <c r="G60" s="94"/>
      <c r="H60" s="103" t="e">
        <f t="shared" ref="H60:H70" si="4">G60/E60</f>
        <v>#DIV/0!</v>
      </c>
    </row>
    <row r="61" spans="1:8" x14ac:dyDescent="0.25">
      <c r="A61" s="52">
        <v>3</v>
      </c>
      <c r="B61" s="91"/>
      <c r="C61" s="92"/>
      <c r="D61" s="92"/>
      <c r="E61" s="93"/>
      <c r="F61" s="54" t="s">
        <v>84</v>
      </c>
      <c r="G61" s="94"/>
      <c r="H61" s="103" t="e">
        <f t="shared" si="4"/>
        <v>#DIV/0!</v>
      </c>
    </row>
    <row r="62" spans="1:8" x14ac:dyDescent="0.25">
      <c r="A62" s="52">
        <v>4</v>
      </c>
      <c r="B62" s="91"/>
      <c r="C62" s="92"/>
      <c r="D62" s="92"/>
      <c r="E62" s="93"/>
      <c r="F62" s="54" t="s">
        <v>84</v>
      </c>
      <c r="G62" s="94"/>
      <c r="H62" s="103" t="e">
        <f t="shared" si="4"/>
        <v>#DIV/0!</v>
      </c>
    </row>
    <row r="63" spans="1:8" x14ac:dyDescent="0.25">
      <c r="A63" s="52">
        <v>5</v>
      </c>
      <c r="B63" s="91"/>
      <c r="C63" s="92"/>
      <c r="D63" s="92"/>
      <c r="E63" s="93"/>
      <c r="F63" s="54" t="s">
        <v>84</v>
      </c>
      <c r="G63" s="94"/>
      <c r="H63" s="103" t="e">
        <f t="shared" si="4"/>
        <v>#DIV/0!</v>
      </c>
    </row>
    <row r="64" spans="1:8" x14ac:dyDescent="0.25">
      <c r="A64" s="52">
        <v>6</v>
      </c>
      <c r="B64" s="91"/>
      <c r="C64" s="92"/>
      <c r="D64" s="92"/>
      <c r="E64" s="93"/>
      <c r="F64" s="54" t="s">
        <v>84</v>
      </c>
      <c r="G64" s="94"/>
      <c r="H64" s="103" t="e">
        <f t="shared" si="4"/>
        <v>#DIV/0!</v>
      </c>
    </row>
    <row r="65" spans="1:8" x14ac:dyDescent="0.25">
      <c r="A65" s="52">
        <v>7</v>
      </c>
      <c r="B65" s="91"/>
      <c r="C65" s="92"/>
      <c r="D65" s="92"/>
      <c r="E65" s="93"/>
      <c r="F65" s="54" t="s">
        <v>84</v>
      </c>
      <c r="G65" s="94"/>
      <c r="H65" s="103" t="e">
        <f t="shared" si="4"/>
        <v>#DIV/0!</v>
      </c>
    </row>
    <row r="66" spans="1:8" x14ac:dyDescent="0.25">
      <c r="A66" s="52">
        <v>8</v>
      </c>
      <c r="B66" s="91"/>
      <c r="C66" s="92"/>
      <c r="D66" s="92"/>
      <c r="E66" s="93"/>
      <c r="F66" s="54" t="s">
        <v>84</v>
      </c>
      <c r="G66" s="94"/>
      <c r="H66" s="103" t="e">
        <f t="shared" si="4"/>
        <v>#DIV/0!</v>
      </c>
    </row>
    <row r="67" spans="1:8" x14ac:dyDescent="0.25">
      <c r="A67" s="52">
        <v>9</v>
      </c>
      <c r="B67" s="91"/>
      <c r="C67" s="92"/>
      <c r="D67" s="92"/>
      <c r="E67" s="93"/>
      <c r="F67" s="54" t="s">
        <v>84</v>
      </c>
      <c r="G67" s="94"/>
      <c r="H67" s="103" t="e">
        <f t="shared" si="4"/>
        <v>#DIV/0!</v>
      </c>
    </row>
    <row r="68" spans="1:8" x14ac:dyDescent="0.25">
      <c r="A68" s="52">
        <v>10</v>
      </c>
      <c r="B68" s="91"/>
      <c r="C68" s="92"/>
      <c r="D68" s="92"/>
      <c r="E68" s="93"/>
      <c r="F68" s="54" t="s">
        <v>84</v>
      </c>
      <c r="G68" s="94"/>
      <c r="H68" s="103" t="e">
        <f t="shared" si="4"/>
        <v>#DIV/0!</v>
      </c>
    </row>
    <row r="69" spans="1:8" x14ac:dyDescent="0.25">
      <c r="A69" s="52">
        <v>11</v>
      </c>
      <c r="B69" s="91"/>
      <c r="C69" s="92"/>
      <c r="D69" s="92"/>
      <c r="E69" s="93"/>
      <c r="F69" s="54" t="s">
        <v>84</v>
      </c>
      <c r="G69" s="94"/>
      <c r="H69" s="103" t="e">
        <f t="shared" si="4"/>
        <v>#DIV/0!</v>
      </c>
    </row>
    <row r="70" spans="1:8" x14ac:dyDescent="0.25">
      <c r="A70" s="52">
        <v>12</v>
      </c>
      <c r="B70" s="91"/>
      <c r="C70" s="92"/>
      <c r="D70" s="92"/>
      <c r="E70" s="93"/>
      <c r="F70" s="54" t="s">
        <v>84</v>
      </c>
      <c r="G70" s="94"/>
      <c r="H70" s="103" t="e">
        <f t="shared" si="4"/>
        <v>#DIV/0!</v>
      </c>
    </row>
    <row r="71" spans="1:8" x14ac:dyDescent="0.25">
      <c r="A71" s="86"/>
      <c r="B71" s="87"/>
      <c r="C71" s="86"/>
      <c r="D71" s="86"/>
      <c r="E71" s="86"/>
      <c r="F71" s="86"/>
      <c r="G71" s="86"/>
      <c r="H71" s="85"/>
    </row>
    <row r="73" spans="1:8" ht="17.25" x14ac:dyDescent="0.3">
      <c r="G73" s="88" t="s">
        <v>115</v>
      </c>
    </row>
  </sheetData>
  <sheetProtection password="AD9B" sheet="1" objects="1" scenarios="1"/>
  <dataConsolidate/>
  <mergeCells count="1">
    <mergeCell ref="A6:H6"/>
  </mergeCells>
  <hyperlinks>
    <hyperlink ref="D11" location="'Climate Zone'!A1" display="Climatic zone"/>
    <hyperlink ref="G73" location="'Compliance path'!A1" display="Back to compliance path"/>
  </hyperlinks>
  <pageMargins left="0.7" right="0.7" top="0.75" bottom="0.75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Misc!A15:A23</xm:f>
          </x14:formula1>
          <xm:sqref>E9</xm:sqref>
        </x14:dataValidation>
        <x14:dataValidation type="list" allowBlank="1" showInputMessage="1" showErrorMessage="1">
          <x14:formula1>
            <xm:f>Misc!B25:B31</xm:f>
          </x14:formula1>
          <xm:sqref>E11</xm:sqref>
        </x14:dataValidation>
        <x14:dataValidation type="list" allowBlank="1" showInputMessage="1" showErrorMessage="1">
          <x14:formula1>
            <xm:f>Misc!B32:B34</xm:f>
          </x14:formula1>
          <xm:sqref>B20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31"/>
  <sheetViews>
    <sheetView showGridLines="0" zoomScale="85" zoomScaleNormal="85" workbookViewId="0">
      <selection activeCell="B110" sqref="B110"/>
    </sheetView>
  </sheetViews>
  <sheetFormatPr defaultRowHeight="15" x14ac:dyDescent="0.25"/>
  <cols>
    <col min="1" max="1" width="26.28515625" style="45" customWidth="1"/>
    <col min="2" max="2" width="29.7109375" style="45" customWidth="1"/>
    <col min="3" max="7" width="9.140625" style="45"/>
    <col min="8" max="8" width="18.42578125" style="45" customWidth="1"/>
    <col min="9" max="16384" width="9.140625" style="45"/>
  </cols>
  <sheetData>
    <row r="1" spans="1:11" x14ac:dyDescent="0.25">
      <c r="A1" s="97"/>
      <c r="B1" s="49"/>
      <c r="C1" s="49"/>
      <c r="D1" s="49"/>
      <c r="E1" s="49"/>
      <c r="F1" s="49"/>
      <c r="G1" s="49"/>
      <c r="H1" s="49"/>
      <c r="I1" s="49"/>
      <c r="J1" s="49"/>
      <c r="K1" s="51"/>
    </row>
    <row r="2" spans="1:11" ht="15.75" x14ac:dyDescent="0.25">
      <c r="A2" s="59"/>
      <c r="B2" s="53"/>
      <c r="C2" s="53"/>
      <c r="D2" s="53"/>
      <c r="E2" s="53"/>
      <c r="F2" s="53"/>
      <c r="G2" s="98" t="s">
        <v>0</v>
      </c>
      <c r="H2" s="53"/>
      <c r="I2" s="53"/>
      <c r="J2" s="53"/>
      <c r="K2" s="56"/>
    </row>
    <row r="3" spans="1:11" ht="15.75" x14ac:dyDescent="0.25">
      <c r="A3" s="59"/>
      <c r="B3" s="53"/>
      <c r="C3" s="53"/>
      <c r="D3" s="53"/>
      <c r="E3" s="53"/>
      <c r="F3" s="53"/>
      <c r="G3" s="98" t="s">
        <v>106</v>
      </c>
      <c r="H3" s="53"/>
      <c r="I3" s="53"/>
      <c r="J3" s="53"/>
      <c r="K3" s="56"/>
    </row>
    <row r="4" spans="1:11" x14ac:dyDescent="0.25">
      <c r="A4" s="59"/>
      <c r="B4" s="53"/>
      <c r="C4" s="53"/>
      <c r="D4" s="53"/>
      <c r="E4" s="53"/>
      <c r="F4" s="53"/>
      <c r="G4" s="54"/>
      <c r="H4" s="53"/>
      <c r="I4" s="53"/>
      <c r="J4" s="53"/>
      <c r="K4" s="56"/>
    </row>
    <row r="5" spans="1:11" x14ac:dyDescent="0.25">
      <c r="A5" s="59"/>
      <c r="B5" s="53"/>
      <c r="C5" s="53"/>
      <c r="D5" s="53"/>
      <c r="E5" s="53"/>
      <c r="F5" s="53"/>
      <c r="G5" s="53"/>
      <c r="H5" s="53"/>
      <c r="I5" s="53"/>
      <c r="J5" s="53"/>
      <c r="K5" s="56"/>
    </row>
    <row r="6" spans="1:11" x14ac:dyDescent="0.25">
      <c r="A6" s="133" t="s">
        <v>125</v>
      </c>
      <c r="B6" s="134"/>
      <c r="C6" s="134"/>
      <c r="D6" s="134"/>
      <c r="E6" s="134"/>
      <c r="F6" s="134"/>
      <c r="G6" s="134"/>
      <c r="H6" s="134"/>
      <c r="I6" s="134"/>
      <c r="J6" s="134"/>
      <c r="K6" s="56"/>
    </row>
    <row r="7" spans="1:11" x14ac:dyDescent="0.25">
      <c r="A7" s="59"/>
      <c r="B7" s="53"/>
      <c r="C7" s="53"/>
      <c r="D7" s="53"/>
      <c r="E7" s="53"/>
      <c r="F7" s="53"/>
      <c r="G7" s="53"/>
      <c r="H7" s="53"/>
      <c r="I7" s="53"/>
      <c r="J7" s="53"/>
      <c r="K7" s="56"/>
    </row>
    <row r="8" spans="1:11" x14ac:dyDescent="0.25">
      <c r="A8" s="57" t="s">
        <v>77</v>
      </c>
      <c r="B8" s="91"/>
      <c r="C8" s="53"/>
      <c r="D8" s="53"/>
      <c r="E8" s="53"/>
      <c r="F8" s="53"/>
      <c r="G8" s="53"/>
      <c r="H8" s="53"/>
      <c r="I8" s="53"/>
      <c r="J8" s="53"/>
      <c r="K8" s="56"/>
    </row>
    <row r="9" spans="1:11" x14ac:dyDescent="0.25">
      <c r="A9" s="59"/>
      <c r="B9" s="53"/>
      <c r="C9" s="53"/>
      <c r="D9" s="53"/>
      <c r="E9" s="53"/>
      <c r="F9" s="53"/>
      <c r="G9" s="53"/>
      <c r="H9" s="53"/>
      <c r="I9" s="53"/>
      <c r="J9" s="53"/>
      <c r="K9" s="56"/>
    </row>
    <row r="10" spans="1:11" x14ac:dyDescent="0.25">
      <c r="A10" s="57" t="s">
        <v>2</v>
      </c>
      <c r="B10" s="58"/>
      <c r="C10" s="53"/>
      <c r="D10" s="99"/>
      <c r="E10" s="53"/>
      <c r="F10" s="53"/>
      <c r="G10" s="53"/>
      <c r="H10" s="53"/>
      <c r="I10" s="53"/>
      <c r="J10" s="53"/>
      <c r="K10" s="56"/>
    </row>
    <row r="11" spans="1:11" x14ac:dyDescent="0.25">
      <c r="A11" s="57"/>
      <c r="B11" s="58"/>
      <c r="C11" s="53"/>
      <c r="D11" s="53"/>
      <c r="E11" s="53"/>
      <c r="F11" s="53"/>
      <c r="G11" s="53"/>
      <c r="H11" s="53"/>
      <c r="I11" s="53"/>
      <c r="J11" s="53"/>
      <c r="K11" s="56"/>
    </row>
    <row r="12" spans="1:11" x14ac:dyDescent="0.25">
      <c r="A12" s="59" t="s">
        <v>3</v>
      </c>
      <c r="B12" s="89"/>
      <c r="C12" s="53"/>
      <c r="D12" s="53"/>
      <c r="E12" s="53"/>
      <c r="F12" s="53"/>
      <c r="G12" s="53"/>
      <c r="H12" s="58"/>
      <c r="I12" s="53"/>
      <c r="J12" s="53"/>
      <c r="K12" s="56"/>
    </row>
    <row r="13" spans="1:11" x14ac:dyDescent="0.25">
      <c r="A13" s="59"/>
      <c r="B13" s="89"/>
      <c r="C13" s="53"/>
      <c r="D13" s="53"/>
      <c r="E13" s="53"/>
      <c r="F13" s="53"/>
      <c r="G13" s="53"/>
      <c r="H13" s="58"/>
      <c r="I13" s="53"/>
      <c r="J13" s="53"/>
      <c r="K13" s="56"/>
    </row>
    <row r="14" spans="1:11" x14ac:dyDescent="0.25">
      <c r="A14" s="59"/>
      <c r="B14" s="89"/>
      <c r="C14" s="53"/>
      <c r="D14" s="53"/>
      <c r="E14" s="53"/>
      <c r="F14" s="53"/>
      <c r="G14" s="53"/>
      <c r="H14" s="58"/>
      <c r="I14" s="53"/>
      <c r="J14" s="53"/>
      <c r="K14" s="56"/>
    </row>
    <row r="15" spans="1:11" x14ac:dyDescent="0.25">
      <c r="A15" s="59" t="s">
        <v>4</v>
      </c>
      <c r="B15" s="89"/>
      <c r="C15" s="53"/>
      <c r="D15" s="53"/>
      <c r="E15" s="53"/>
      <c r="F15" s="53"/>
      <c r="G15" s="53"/>
      <c r="H15" s="53"/>
      <c r="I15" s="53"/>
      <c r="J15" s="53"/>
      <c r="K15" s="56"/>
    </row>
    <row r="16" spans="1:11" x14ac:dyDescent="0.25">
      <c r="A16" s="59" t="s">
        <v>5</v>
      </c>
      <c r="B16" s="89"/>
      <c r="C16" s="53"/>
      <c r="D16" s="99" t="s">
        <v>74</v>
      </c>
      <c r="E16" s="53"/>
      <c r="F16" s="53"/>
      <c r="G16" s="53"/>
      <c r="H16" s="53"/>
      <c r="I16" s="53"/>
      <c r="J16" s="53"/>
      <c r="K16" s="56"/>
    </row>
    <row r="17" spans="1:11" x14ac:dyDescent="0.25">
      <c r="A17" s="59" t="s">
        <v>6</v>
      </c>
      <c r="B17" s="89"/>
      <c r="C17" s="53"/>
      <c r="D17" s="53" t="s">
        <v>120</v>
      </c>
      <c r="E17" s="53"/>
      <c r="F17" s="53"/>
      <c r="G17" s="53"/>
      <c r="H17" s="102" t="str">
        <f>IF(B8&gt;0,VLOOKUP(B8,Misc!A106:C108,3,FALSE), "  ")</f>
        <v xml:space="preserve">  </v>
      </c>
      <c r="I17" s="53"/>
      <c r="J17" s="53"/>
      <c r="K17" s="56"/>
    </row>
    <row r="18" spans="1:11" x14ac:dyDescent="0.25">
      <c r="A18" s="59" t="s">
        <v>7</v>
      </c>
      <c r="B18" s="89"/>
      <c r="C18" s="53"/>
      <c r="D18" s="53"/>
      <c r="E18" s="53"/>
      <c r="F18" s="53"/>
      <c r="G18" s="53"/>
      <c r="H18" s="102"/>
      <c r="I18" s="53"/>
      <c r="J18" s="53"/>
      <c r="K18" s="56"/>
    </row>
    <row r="19" spans="1:11" x14ac:dyDescent="0.25">
      <c r="A19" s="59"/>
      <c r="B19" s="53"/>
      <c r="C19" s="53"/>
      <c r="D19" s="53"/>
      <c r="E19" s="53"/>
      <c r="F19" s="53"/>
      <c r="G19" s="53"/>
      <c r="H19" s="53"/>
      <c r="I19" s="53"/>
      <c r="J19" s="53"/>
      <c r="K19" s="56"/>
    </row>
    <row r="20" spans="1:11" x14ac:dyDescent="0.25">
      <c r="A20" s="59"/>
      <c r="B20" s="53"/>
      <c r="C20" s="53"/>
      <c r="D20" s="53"/>
      <c r="E20" s="53"/>
      <c r="F20" s="53"/>
      <c r="G20" s="53"/>
      <c r="H20" s="58"/>
      <c r="I20" s="53"/>
      <c r="J20" s="53"/>
      <c r="K20" s="56"/>
    </row>
    <row r="21" spans="1:11" x14ac:dyDescent="0.25">
      <c r="A21" s="57" t="s">
        <v>8</v>
      </c>
      <c r="B21" s="53"/>
      <c r="C21" s="53"/>
      <c r="D21" s="53"/>
      <c r="E21" s="53"/>
      <c r="F21" s="53"/>
      <c r="G21" s="53"/>
      <c r="H21" s="58"/>
      <c r="I21" s="53"/>
      <c r="J21" s="53"/>
      <c r="K21" s="56"/>
    </row>
    <row r="22" spans="1:11" x14ac:dyDescent="0.25">
      <c r="A22" s="57"/>
      <c r="B22" s="53"/>
      <c r="C22" s="53"/>
      <c r="D22" s="53"/>
      <c r="E22" s="53"/>
      <c r="F22" s="53"/>
      <c r="G22" s="53"/>
      <c r="H22" s="53"/>
      <c r="I22" s="53"/>
      <c r="J22" s="53"/>
      <c r="K22" s="56"/>
    </row>
    <row r="23" spans="1:11" x14ac:dyDescent="0.25">
      <c r="A23" s="59" t="s">
        <v>67</v>
      </c>
      <c r="B23" s="90"/>
      <c r="C23" s="53"/>
      <c r="D23" s="129" t="s">
        <v>116</v>
      </c>
      <c r="E23" s="129"/>
      <c r="F23" s="129"/>
      <c r="G23" s="130"/>
      <c r="H23" s="131" t="str">
        <f>IF(B8&gt;0,VLOOKUP(B8,Misc!A106:B108,2,FALSE), "  ")</f>
        <v xml:space="preserve">  </v>
      </c>
      <c r="I23" s="53"/>
      <c r="J23" s="53"/>
      <c r="K23" s="56"/>
    </row>
    <row r="24" spans="1:11" ht="17.25" x14ac:dyDescent="0.3">
      <c r="A24" s="59" t="s">
        <v>48</v>
      </c>
      <c r="B24" s="90"/>
      <c r="C24" s="53"/>
      <c r="D24" s="53"/>
      <c r="E24" s="53"/>
      <c r="F24" s="53"/>
      <c r="G24" s="53"/>
      <c r="H24" s="132"/>
      <c r="I24" s="53"/>
      <c r="J24" s="53"/>
      <c r="K24" s="56"/>
    </row>
    <row r="25" spans="1:11" x14ac:dyDescent="0.25">
      <c r="A25" s="59"/>
      <c r="B25" s="90"/>
      <c r="C25" s="53"/>
      <c r="D25" s="53"/>
      <c r="E25" s="53"/>
      <c r="F25" s="53"/>
      <c r="G25" s="53"/>
      <c r="H25" s="53"/>
      <c r="I25" s="53"/>
      <c r="J25" s="53"/>
      <c r="K25" s="56"/>
    </row>
    <row r="26" spans="1:11" x14ac:dyDescent="0.25">
      <c r="A26" s="69"/>
      <c r="B26" s="90"/>
      <c r="C26" s="53"/>
      <c r="D26" s="53"/>
      <c r="E26" s="53"/>
      <c r="F26" s="53"/>
      <c r="G26" s="53"/>
      <c r="H26" s="53"/>
      <c r="I26" s="53"/>
      <c r="J26" s="53"/>
      <c r="K26" s="56"/>
    </row>
    <row r="27" spans="1:11" x14ac:dyDescent="0.25">
      <c r="A27" s="59"/>
      <c r="B27" s="53"/>
      <c r="C27" s="53"/>
      <c r="D27" s="53"/>
      <c r="E27" s="53"/>
      <c r="F27" s="53"/>
      <c r="G27" s="53"/>
      <c r="H27" s="53"/>
      <c r="I27" s="53"/>
      <c r="J27" s="53"/>
      <c r="K27" s="56"/>
    </row>
    <row r="28" spans="1:11" x14ac:dyDescent="0.25">
      <c r="A28" s="59"/>
      <c r="B28" s="53"/>
      <c r="C28" s="53"/>
      <c r="D28" s="53"/>
      <c r="E28" s="53"/>
      <c r="F28" s="53"/>
      <c r="G28" s="53"/>
      <c r="H28" s="53"/>
      <c r="I28" s="53"/>
      <c r="J28" s="53"/>
      <c r="K28" s="56"/>
    </row>
    <row r="29" spans="1:11" x14ac:dyDescent="0.25">
      <c r="A29" s="59"/>
      <c r="B29" s="53"/>
      <c r="C29" s="53"/>
      <c r="D29" s="53"/>
      <c r="E29" s="53"/>
      <c r="F29" s="53"/>
      <c r="G29" s="53"/>
      <c r="H29" s="53"/>
      <c r="I29" s="53"/>
      <c r="J29" s="53"/>
      <c r="K29" s="56"/>
    </row>
    <row r="30" spans="1:11" x14ac:dyDescent="0.25">
      <c r="A30" s="100"/>
      <c r="B30" s="87"/>
      <c r="C30" s="87"/>
      <c r="D30" s="87"/>
      <c r="E30" s="87"/>
      <c r="F30" s="87"/>
      <c r="G30" s="87"/>
      <c r="H30" s="87"/>
      <c r="I30" s="87"/>
      <c r="J30" s="87"/>
      <c r="K30" s="85"/>
    </row>
    <row r="31" spans="1:11" ht="17.25" x14ac:dyDescent="0.3">
      <c r="H31" s="101" t="s">
        <v>104</v>
      </c>
    </row>
  </sheetData>
  <sheetProtection password="AD9B" sheet="1" objects="1" scenarios="1"/>
  <mergeCells count="3">
    <mergeCell ref="D23:G23"/>
    <mergeCell ref="H23:H24"/>
    <mergeCell ref="A6:J6"/>
  </mergeCells>
  <hyperlinks>
    <hyperlink ref="H31" location="'Compliance path'!A1" display="Back to Compliance path tab "/>
  </hyperlink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Misc!B32:B34</xm:f>
          </x14:formula1>
          <xm:sqref>B23</xm:sqref>
        </x14:dataValidation>
        <x14:dataValidation type="list" allowBlank="1" showInputMessage="1" showErrorMessage="1">
          <x14:formula1>
            <xm:f>Misc!A106:A108</xm:f>
          </x14:formula1>
          <xm:sqref>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Changelog</vt:lpstr>
      <vt:lpstr>Tool Navigation </vt:lpstr>
      <vt:lpstr>Tool</vt:lpstr>
      <vt:lpstr>Compliance path</vt:lpstr>
      <vt:lpstr>Building Zone Breakdown</vt:lpstr>
      <vt:lpstr>ENE-2 SANS Input sheet</vt:lpstr>
      <vt:lpstr>Climatic zone</vt:lpstr>
      <vt:lpstr>ENE-2 Historical Data Input</vt:lpstr>
      <vt:lpstr>Results</vt:lpstr>
      <vt:lpstr>Misc</vt:lpstr>
    </vt:vector>
  </TitlesOfParts>
  <Company>SSI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MartinLZ</dc:creator>
  <cp:lastModifiedBy>Francois Retief</cp:lastModifiedBy>
  <cp:lastPrinted>2013-08-29T09:12:38Z</cp:lastPrinted>
  <dcterms:created xsi:type="dcterms:W3CDTF">2013-08-13T10:09:55Z</dcterms:created>
  <dcterms:modified xsi:type="dcterms:W3CDTF">2014-11-24T15:26:47Z</dcterms:modified>
</cp:coreProperties>
</file>